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stdennispc.sharepoint.com/sites/officegroup/Shared Documents/Annual audit/23-24/Completed Paperwork/Submitted Documents/"/>
    </mc:Choice>
  </mc:AlternateContent>
  <xr:revisionPtr revIDLastSave="10" documentId="8_{1E921D0C-41CD-420B-BE1F-DF9BF452245F}" xr6:coauthVersionLast="47" xr6:coauthVersionMax="47" xr10:uidLastSave="{7905D29C-AD07-41D6-91AE-D492E514C875}"/>
  <bookViews>
    <workbookView xWindow="19080" yWindow="-120" windowWidth="29040" windowHeight="15840" tabRatio="874" activeTab="6" xr2:uid="{00000000-000D-0000-FFFF-FFFF00000000}"/>
  </bookViews>
  <sheets>
    <sheet name="Accounting Statement" sheetId="13" r:id="rId1"/>
    <sheet name="Box 2 Precept" sheetId="1" r:id="rId2"/>
    <sheet name="Box 3 Receipts" sheetId="7" r:id="rId3"/>
    <sheet name="Box 4 Staff costs" sheetId="8" r:id="rId4"/>
    <sheet name="Box 5 Loan repayments" sheetId="9" r:id="rId5"/>
    <sheet name="Box 6 Payments" sheetId="10" r:id="rId6"/>
    <sheet name="Reserves" sheetId="14" r:id="rId7"/>
    <sheet name="Box 9 Fixed assets" sheetId="11" r:id="rId8"/>
    <sheet name="Box 10 Borrowings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0" l="1"/>
  <c r="D14" i="10"/>
  <c r="E34" i="11"/>
  <c r="C34" i="11"/>
  <c r="C40" i="11"/>
  <c r="B40" i="11"/>
  <c r="D39" i="11"/>
  <c r="D38" i="11"/>
  <c r="D37" i="11"/>
  <c r="C13" i="13"/>
  <c r="D13" i="13"/>
  <c r="D40" i="11" l="1"/>
  <c r="F27" i="14"/>
  <c r="F24" i="14"/>
  <c r="E4" i="14"/>
  <c r="F8" i="13"/>
  <c r="H8" i="13" s="1"/>
  <c r="E17" i="13"/>
  <c r="G17" i="13" s="1"/>
  <c r="E16" i="13"/>
  <c r="G16" i="13" s="1"/>
  <c r="E9" i="13"/>
  <c r="G9" i="13" s="1"/>
  <c r="E10" i="13"/>
  <c r="G10" i="13" s="1"/>
  <c r="E11" i="13"/>
  <c r="G11" i="13" s="1"/>
  <c r="E12" i="13"/>
  <c r="G12" i="13" s="1"/>
  <c r="E8" i="13"/>
  <c r="G8" i="13" s="1"/>
  <c r="F17" i="13"/>
  <c r="H17" i="13" s="1"/>
  <c r="F16" i="13"/>
  <c r="H16" i="13" s="1"/>
  <c r="F9" i="13"/>
  <c r="H9" i="13" s="1"/>
  <c r="F10" i="13"/>
  <c r="H10" i="13" s="1"/>
  <c r="F11" i="13"/>
  <c r="H11" i="13" s="1"/>
  <c r="F12" i="13"/>
  <c r="H12" i="13" s="1"/>
  <c r="G28" i="14" l="1"/>
  <c r="J9" i="13"/>
  <c r="J17" i="13"/>
  <c r="J16" i="13"/>
  <c r="J12" i="13"/>
  <c r="J8" i="13"/>
  <c r="J11" i="13"/>
  <c r="J10" i="13"/>
  <c r="E4" i="12"/>
  <c r="C4" i="12"/>
  <c r="E4" i="11"/>
  <c r="C4" i="11"/>
  <c r="E4" i="10"/>
  <c r="C4" i="10"/>
  <c r="E4" i="9"/>
  <c r="C4" i="9"/>
  <c r="E4" i="8"/>
  <c r="C4" i="8"/>
  <c r="E4" i="7"/>
  <c r="C4" i="7"/>
  <c r="C4" i="1"/>
  <c r="E4" i="1"/>
  <c r="C19" i="12"/>
  <c r="B19" i="12"/>
  <c r="D18" i="12"/>
  <c r="D17" i="12"/>
  <c r="D16" i="12"/>
  <c r="D15" i="12"/>
  <c r="D14" i="12"/>
  <c r="D13" i="12"/>
  <c r="D12" i="12"/>
  <c r="F7" i="12" s="1"/>
  <c r="C28" i="11"/>
  <c r="B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C29" i="10"/>
  <c r="B29" i="10"/>
  <c r="D28" i="10"/>
  <c r="D27" i="10"/>
  <c r="D26" i="10"/>
  <c r="D25" i="10"/>
  <c r="D24" i="10"/>
  <c r="D23" i="10"/>
  <c r="D22" i="10"/>
  <c r="D21" i="10"/>
  <c r="D20" i="10"/>
  <c r="D19" i="10"/>
  <c r="D17" i="10"/>
  <c r="D16" i="10"/>
  <c r="D15" i="10"/>
  <c r="C27" i="9"/>
  <c r="B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27" i="9" s="1"/>
  <c r="C28" i="8"/>
  <c r="B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C30" i="7"/>
  <c r="B30" i="7"/>
  <c r="D15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4" i="1"/>
  <c r="D15" i="1"/>
  <c r="D16" i="1"/>
  <c r="D17" i="1"/>
  <c r="D18" i="1"/>
  <c r="D19" i="1"/>
  <c r="C26" i="1"/>
  <c r="B26" i="1"/>
  <c r="D12" i="1"/>
  <c r="D13" i="1"/>
  <c r="D20" i="1"/>
  <c r="D21" i="1"/>
  <c r="D22" i="1"/>
  <c r="D23" i="1"/>
  <c r="D24" i="1"/>
  <c r="D25" i="1"/>
  <c r="E7" i="10" l="1"/>
  <c r="F7" i="10" s="1"/>
  <c r="D29" i="10"/>
  <c r="D30" i="7"/>
  <c r="E7" i="8"/>
  <c r="F7" i="8" s="1"/>
  <c r="E6" i="12"/>
  <c r="E7" i="12"/>
  <c r="E7" i="11"/>
  <c r="F7" i="11" s="1"/>
  <c r="E7" i="9"/>
  <c r="F7" i="9" s="1"/>
  <c r="E7" i="7"/>
  <c r="F7" i="7" s="1"/>
  <c r="C4" i="14"/>
  <c r="E7" i="1"/>
  <c r="F7" i="1" s="1"/>
  <c r="E6" i="8"/>
  <c r="E6" i="7"/>
  <c r="E6" i="9"/>
  <c r="E6" i="10"/>
  <c r="E6" i="11"/>
  <c r="E6" i="1"/>
  <c r="D19" i="12"/>
  <c r="D28" i="11"/>
  <c r="D28" i="8"/>
  <c r="D26" i="1"/>
</calcChain>
</file>

<file path=xl/sharedStrings.xml><?xml version="1.0" encoding="utf-8"?>
<sst xmlns="http://schemas.openxmlformats.org/spreadsheetml/2006/main" count="173" uniqueCount="90">
  <si>
    <t>Total</t>
  </si>
  <si>
    <t>Explanation (Ensure each explanation is quantified)</t>
  </si>
  <si>
    <t>2022/23</t>
  </si>
  <si>
    <t>Precept or rates and levies</t>
  </si>
  <si>
    <t>2022/23       £</t>
  </si>
  <si>
    <t>Difference</t>
  </si>
  <si>
    <t>Enter more lines as appropriate</t>
  </si>
  <si>
    <t>Use the table below to breakdown your explanation</t>
  </si>
  <si>
    <t>Other receipts</t>
  </si>
  <si>
    <t>Staff costs</t>
  </si>
  <si>
    <t>Loan interest &amp; capital repayments</t>
  </si>
  <si>
    <t>All other payments</t>
  </si>
  <si>
    <t>Total fixed assets inc. long term investments</t>
  </si>
  <si>
    <t>(include any new additions or sold assets which should be reflected in other receipts or other payments)</t>
  </si>
  <si>
    <t>Total borrowings</t>
  </si>
  <si>
    <t>Year ending</t>
  </si>
  <si>
    <t>Notes and guidance</t>
  </si>
  <si>
    <t>1. Balances brought forward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</si>
  <si>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</si>
  <si>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</si>
  <si>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</si>
  <si>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(line 2). Include any grants received.</t>
  </si>
  <si>
    <t>4. (-) Staff costs</t>
  </si>
  <si>
    <t>Total expenditure or payments made to and on behalf of all employees.  Include gross salaries and wages, employers NI contirbutions, employers pension contributions, gratuities and severance payments.</t>
  </si>
  <si>
    <t>5. (-) Loan interest/capital repayments</t>
  </si>
  <si>
    <t>Total expenditure of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</si>
  <si>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</si>
  <si>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</si>
  <si>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</si>
  <si>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 Must equal (1+2+3) - (4+5+6).</t>
  </si>
  <si>
    <t>8. Total value of cash and short term investments</t>
  </si>
  <si>
    <r>
      <t xml:space="preserve">The sum of all current and deposit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reconciliation.</t>
    </r>
  </si>
  <si>
    <t>9. Total fixed assets plus long term investments and assets</t>
  </si>
  <si>
    <t>The value of all the property the authority owns - it is made up of all its fixed assets and long term investments as at 31 March.</t>
  </si>
  <si>
    <t>10. Total borrowings</t>
  </si>
  <si>
    <t>The outstanding capital balances as at 31 March of all loans from third parties (including PWLB).</t>
  </si>
  <si>
    <t>Total balances and reserves at the beginning of the year as recorded in the financial records.  Value must agree to Box 7 of previous year</t>
  </si>
  <si>
    <t>Please round all figures to nearest £1.  Do not leave any boxes blank and report £0 or Nil balances.  All figures must agree to underlying financial records.</t>
  </si>
  <si>
    <t>By completing this box, the figures will pull through to the relevant tabs of the workbook to assist you in reporting on the significant variances</t>
  </si>
  <si>
    <t>% Change</t>
  </si>
  <si>
    <t>(consider any fixed assets that have been sold and ensure reflected in explanation in box 9 fixed assets)</t>
  </si>
  <si>
    <t>(consider any fixed assets that have been purchased and reflect in explanation in box 9 fixed assets)</t>
  </si>
  <si>
    <t>Explanation required</t>
  </si>
  <si>
    <t>Variance £</t>
  </si>
  <si>
    <t>Variance %</t>
  </si>
  <si>
    <t>Reserves</t>
  </si>
  <si>
    <t>Box 7</t>
  </si>
  <si>
    <t>Precept</t>
  </si>
  <si>
    <t>£</t>
  </si>
  <si>
    <t>Earmarked reserves:</t>
  </si>
  <si>
    <t>General reserve</t>
  </si>
  <si>
    <t>Total reserves (must agree to Box 7)</t>
  </si>
  <si>
    <t>Bal c/f checker</t>
  </si>
  <si>
    <t>Accounting statements 2023-24</t>
  </si>
  <si>
    <t>2023/24</t>
  </si>
  <si>
    <t>2023/24       £</t>
  </si>
  <si>
    <t>Please ensure you complete the value for both years, please do not provide the movement only.</t>
  </si>
  <si>
    <t>Is this purchase an asset and reflected in Box 9</t>
  </si>
  <si>
    <t>Fixed assets</t>
  </si>
  <si>
    <t>Long Term investments</t>
  </si>
  <si>
    <t>Please provide 3rd party confirmation if a non PWLB loan</t>
  </si>
  <si>
    <t>Please explain in the Reserves tab</t>
  </si>
  <si>
    <t>Is this asset movement reflected in Box 3 or Box 6</t>
  </si>
  <si>
    <t>If No please explain why</t>
  </si>
  <si>
    <t>Please provide value of investments held at each year end</t>
  </si>
  <si>
    <t>Identify and quantify, changes in head count, pay awards, change in hours, please provide a value</t>
  </si>
  <si>
    <t>Skate Park Surface repairs undertaken in 2023-24</t>
  </si>
  <si>
    <t>yes</t>
  </si>
  <si>
    <t>no</t>
  </si>
  <si>
    <t xml:space="preserve">£23813 Cemetery boundary wall repairs undertaken in 2023-24 </t>
  </si>
  <si>
    <t>Footpath improvement works in the Cemetery undertaken in 2023-24</t>
  </si>
  <si>
    <t>one off event for the Kings Coronation held by the PC for residents in 23-24</t>
  </si>
  <si>
    <t>New bench and cement base installation in 2023-24</t>
  </si>
  <si>
    <t>Increase in telephone costs to change to digital telephone system within the office, up front one off for line rental costs</t>
  </si>
  <si>
    <t>Increase in office from 1st April 2023</t>
  </si>
  <si>
    <t>Play Equipment &amp; Fencing</t>
  </si>
  <si>
    <t>Headstone Inspection &amp; Repair</t>
  </si>
  <si>
    <t>Cemetery Enahncement</t>
  </si>
  <si>
    <t>St Dennis Toilets refurb</t>
  </si>
  <si>
    <t>Neighbourhood Plan</t>
  </si>
  <si>
    <t>Community Bennift Fund</t>
  </si>
  <si>
    <t>Village enhancements</t>
  </si>
  <si>
    <t>Election Expenses</t>
  </si>
  <si>
    <t>Tree work</t>
  </si>
  <si>
    <t>Cemetery Extension</t>
  </si>
  <si>
    <t>Education Bursary Fund</t>
  </si>
  <si>
    <t>Dunstan Close Land</t>
  </si>
  <si>
    <t>CIL Funding</t>
  </si>
  <si>
    <t>various small reserves</t>
  </si>
  <si>
    <t>Increase in grant payments for the running of the Playing Field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</si>
</sst>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color rgb="FFFF0000"/>
      <name val="Trebuchet MS"/>
      <family val="2"/>
    </font>
    <font>
      <b/>
      <i/>
      <sz val="10"/>
      <color rgb="FF00B0F0"/>
      <name val="Trebuchet MS"/>
      <family val="2"/>
    </font>
    <font>
      <sz val="11"/>
      <color rgb="FF00B0F0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9" fontId="2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5" fontId="6" fillId="2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3" borderId="1" xfId="0" applyFill="1" applyBorder="1"/>
    <xf numFmtId="0" fontId="6" fillId="2" borderId="1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0" fillId="5" borderId="13" xfId="0" applyFill="1" applyBorder="1" applyAlignment="1">
      <alignment horizontal="left" vertical="top"/>
    </xf>
    <xf numFmtId="0" fontId="0" fillId="5" borderId="12" xfId="0" applyFill="1" applyBorder="1"/>
    <xf numFmtId="0" fontId="0" fillId="0" borderId="13" xfId="0" applyBorder="1" applyAlignment="1">
      <alignment horizontal="left" vertical="top" wrapText="1"/>
    </xf>
    <xf numFmtId="0" fontId="6" fillId="2" borderId="10" xfId="0" applyFont="1" applyFill="1" applyBorder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9" fontId="0" fillId="4" borderId="2" xfId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9" fontId="0" fillId="2" borderId="10" xfId="1" applyFont="1" applyFill="1" applyBorder="1" applyAlignment="1">
      <alignment horizontal="center" vertical="top"/>
    </xf>
    <xf numFmtId="9" fontId="0" fillId="4" borderId="11" xfId="1" applyFont="1" applyFill="1" applyBorder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5" fillId="6" borderId="0" xfId="0" applyFont="1" applyFill="1"/>
    <xf numFmtId="0" fontId="15" fillId="0" borderId="14" xfId="0" applyFont="1" applyBorder="1"/>
    <xf numFmtId="0" fontId="16" fillId="0" borderId="15" xfId="0" applyFont="1" applyBorder="1"/>
    <xf numFmtId="0" fontId="17" fillId="0" borderId="0" xfId="0" applyFont="1"/>
    <xf numFmtId="0" fontId="15" fillId="3" borderId="1" xfId="0" applyFont="1" applyFill="1" applyBorder="1"/>
    <xf numFmtId="0" fontId="15" fillId="0" borderId="0" xfId="0" applyFont="1" applyAlignment="1">
      <alignment horizontal="right"/>
    </xf>
    <xf numFmtId="9" fontId="18" fillId="0" borderId="0" xfId="1" applyFont="1" applyBorder="1"/>
    <xf numFmtId="43" fontId="0" fillId="4" borderId="1" xfId="2" applyFont="1" applyFill="1" applyBorder="1" applyAlignment="1">
      <alignment horizontal="center" vertical="top"/>
    </xf>
    <xf numFmtId="43" fontId="0" fillId="2" borderId="8" xfId="2" applyFont="1" applyFill="1" applyBorder="1" applyAlignment="1">
      <alignment horizontal="center" vertical="top"/>
    </xf>
    <xf numFmtId="43" fontId="0" fillId="4" borderId="5" xfId="2" applyFont="1" applyFill="1" applyBorder="1" applyAlignment="1">
      <alignment horizontal="center" vertical="top"/>
    </xf>
    <xf numFmtId="43" fontId="0" fillId="4" borderId="8" xfId="2" applyFont="1" applyFill="1" applyBorder="1" applyAlignment="1">
      <alignment horizontal="center" vertical="top"/>
    </xf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2" borderId="1" xfId="0" applyFont="1" applyFill="1" applyBorder="1"/>
    <xf numFmtId="0" fontId="6" fillId="2" borderId="1" xfId="0" applyFont="1" applyFill="1" applyBorder="1"/>
    <xf numFmtId="0" fontId="19" fillId="0" borderId="0" xfId="0" applyFont="1"/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6" fillId="0" borderId="2" xfId="0" applyFont="1" applyBorder="1"/>
    <xf numFmtId="0" fontId="8" fillId="0" borderId="2" xfId="0" applyFont="1" applyBorder="1"/>
    <xf numFmtId="0" fontId="8" fillId="0" borderId="3" xfId="0" applyFont="1" applyBorder="1"/>
  </cellXfs>
  <cellStyles count="3">
    <cellStyle name="Comma" xfId="2" builtinId="3"/>
    <cellStyle name="Normal" xfId="0" builtinId="0"/>
    <cellStyle name="Percent" xfId="1" builtinId="5"/>
  </cellStyles>
  <dxfs count="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ED1-8665-4D3D-A776-EE9DC5C1B51B}">
  <sheetPr>
    <pageSetUpPr fitToPage="1"/>
  </sheetPr>
  <dimension ref="B1:J17"/>
  <sheetViews>
    <sheetView topLeftCell="A7" workbookViewId="0">
      <selection activeCell="D17" sqref="D17"/>
    </sheetView>
  </sheetViews>
  <sheetFormatPr defaultRowHeight="15" x14ac:dyDescent="0.25"/>
  <cols>
    <col min="1" max="1" width="4.140625" customWidth="1"/>
    <col min="2" max="2" width="28.7109375" style="22" customWidth="1"/>
    <col min="3" max="6" width="16.5703125" customWidth="1"/>
    <col min="7" max="8" width="16.5703125" hidden="1" customWidth="1"/>
    <col min="9" max="9" width="77.140625" style="24" customWidth="1"/>
    <col min="10" max="10" width="23.140625" bestFit="1" customWidth="1"/>
  </cols>
  <sheetData>
    <row r="1" spans="2:10" ht="17.25" customHeight="1" x14ac:dyDescent="0.25">
      <c r="B1" s="26" t="s">
        <v>53</v>
      </c>
    </row>
    <row r="3" spans="2:10" ht="15" customHeight="1" x14ac:dyDescent="0.25">
      <c r="B3" s="78" t="s">
        <v>38</v>
      </c>
      <c r="C3" s="79"/>
      <c r="D3" s="79"/>
      <c r="E3" s="79"/>
      <c r="F3" s="79"/>
      <c r="G3" s="79"/>
      <c r="H3" s="79"/>
      <c r="I3" s="79"/>
    </row>
    <row r="4" spans="2:10" ht="15" customHeight="1" thickBot="1" x14ac:dyDescent="0.3"/>
    <row r="5" spans="2:10" ht="15" customHeight="1" x14ac:dyDescent="0.25">
      <c r="B5" s="27"/>
      <c r="C5" s="77" t="s">
        <v>15</v>
      </c>
      <c r="D5" s="77"/>
      <c r="E5" s="47"/>
      <c r="F5" s="47"/>
      <c r="G5" s="47"/>
      <c r="H5" s="47"/>
      <c r="I5" s="37" t="s">
        <v>16</v>
      </c>
      <c r="J5" s="42" t="s">
        <v>42</v>
      </c>
    </row>
    <row r="6" spans="2:10" ht="30" x14ac:dyDescent="0.25">
      <c r="B6" s="28"/>
      <c r="C6" s="29">
        <v>45016</v>
      </c>
      <c r="D6" s="29">
        <v>45382</v>
      </c>
      <c r="E6" s="48" t="s">
        <v>43</v>
      </c>
      <c r="F6" s="48" t="s">
        <v>44</v>
      </c>
      <c r="G6" s="48"/>
      <c r="H6" s="48"/>
      <c r="I6" s="38" t="s">
        <v>37</v>
      </c>
      <c r="J6" s="43"/>
    </row>
    <row r="7" spans="2:10" s="21" customFormat="1" ht="30" x14ac:dyDescent="0.25">
      <c r="B7" s="30" t="s">
        <v>17</v>
      </c>
      <c r="C7" s="68">
        <v>369652.16</v>
      </c>
      <c r="D7" s="68">
        <v>416531.89</v>
      </c>
      <c r="E7" s="55"/>
      <c r="F7" s="55"/>
      <c r="G7" s="50"/>
      <c r="H7" s="50"/>
      <c r="I7" s="39" t="s">
        <v>36</v>
      </c>
      <c r="J7" s="44"/>
    </row>
    <row r="8" spans="2:10" s="21" customFormat="1" ht="30" x14ac:dyDescent="0.25">
      <c r="B8" s="30" t="s">
        <v>18</v>
      </c>
      <c r="C8" s="68">
        <v>125584</v>
      </c>
      <c r="D8" s="68">
        <v>140026</v>
      </c>
      <c r="E8" s="50">
        <f>D8-C8</f>
        <v>14442</v>
      </c>
      <c r="F8" s="49">
        <f>IF(AND(C8=0,D8=0),0,IF(C8=0,1,IF(D8=0,-1,(D8-C8)/C8)))</f>
        <v>0.11499872595235061</v>
      </c>
      <c r="G8" s="34" t="str">
        <f>IF(E8&gt;100000,"Yes",IF(E8&lt;-100000,"Yes","No"))</f>
        <v>No</v>
      </c>
      <c r="H8" s="34" t="str">
        <f>IF(F8&gt;15%,"Yes",IF(F8&lt;-15%,"Yes","No"))</f>
        <v>No</v>
      </c>
      <c r="I8" s="39" t="s">
        <v>19</v>
      </c>
      <c r="J8" s="46" t="str">
        <f>IF(ISBLANK(C8),"Enter figures",IF(G8="Yes","Please explain within the relevant tab",IF(H8="Yes","Please explain within the relevant tab","No explanation required")))</f>
        <v>No explanation required</v>
      </c>
    </row>
    <row r="9" spans="2:10" s="21" customFormat="1" ht="34.5" customHeight="1" x14ac:dyDescent="0.25">
      <c r="B9" s="30" t="s">
        <v>20</v>
      </c>
      <c r="C9" s="68">
        <v>59869.49</v>
      </c>
      <c r="D9" s="68">
        <v>59155.82</v>
      </c>
      <c r="E9" s="50">
        <f t="shared" ref="E9:E12" si="0">D9-C9</f>
        <v>-713.66999999999825</v>
      </c>
      <c r="F9" s="49">
        <f t="shared" ref="F9:F12" si="1">IF(AND(C9=0,D9=0),0,IF(C9=0,1,IF(D9=0,-1,(D9-C9)/C9)))</f>
        <v>-1.1920428919638338E-2</v>
      </c>
      <c r="G9" s="34" t="str">
        <f t="shared" ref="G9:G12" si="2">IF(E9&gt;100000,"Yes",IF(E9&lt;-100000,"Yes","No"))</f>
        <v>No</v>
      </c>
      <c r="H9" s="34" t="str">
        <f t="shared" ref="H9:H12" si="3">IF(F9&gt;15%,"Yes",IF(F9&lt;-15%,"Yes","No"))</f>
        <v>No</v>
      </c>
      <c r="I9" s="39" t="s">
        <v>21</v>
      </c>
      <c r="J9" s="46" t="str">
        <f>IF(ISBLANK(C9),"Enter figures",IF(G9="Yes","Please explain within the relevant tab",IF(H9="Yes","Please explain within the relevant tab","No explanation required")))</f>
        <v>No explanation required</v>
      </c>
    </row>
    <row r="10" spans="2:10" ht="45" x14ac:dyDescent="0.25">
      <c r="B10" s="31" t="s">
        <v>22</v>
      </c>
      <c r="C10" s="68">
        <v>61048.74</v>
      </c>
      <c r="D10" s="68">
        <v>67661.72</v>
      </c>
      <c r="E10" s="50">
        <f t="shared" si="0"/>
        <v>6612.9800000000032</v>
      </c>
      <c r="F10" s="49">
        <f t="shared" si="1"/>
        <v>0.10832295637878854</v>
      </c>
      <c r="G10" s="34" t="str">
        <f t="shared" si="2"/>
        <v>No</v>
      </c>
      <c r="H10" s="34" t="str">
        <f t="shared" si="3"/>
        <v>No</v>
      </c>
      <c r="I10" s="39" t="s">
        <v>23</v>
      </c>
      <c r="J10" s="46" t="str">
        <f t="shared" ref="J10:J12" si="4">IF(ISBLANK(C10),"Enter figures",IF(G10="Yes","Please explain within the relevant tab",IF(H10="Yes","Please explain within the relevant tab","No explanation required")))</f>
        <v>No explanation required</v>
      </c>
    </row>
    <row r="11" spans="2:10" ht="30" x14ac:dyDescent="0.25">
      <c r="B11" s="31" t="s">
        <v>24</v>
      </c>
      <c r="C11" s="68">
        <v>0</v>
      </c>
      <c r="D11" s="68">
        <v>0</v>
      </c>
      <c r="E11" s="50">
        <f t="shared" si="0"/>
        <v>0</v>
      </c>
      <c r="F11" s="49">
        <f t="shared" si="1"/>
        <v>0</v>
      </c>
      <c r="G11" s="34" t="str">
        <f t="shared" si="2"/>
        <v>No</v>
      </c>
      <c r="H11" s="34" t="str">
        <f t="shared" si="3"/>
        <v>No</v>
      </c>
      <c r="I11" s="39" t="s">
        <v>25</v>
      </c>
      <c r="J11" s="46" t="str">
        <f t="shared" si="4"/>
        <v>No explanation required</v>
      </c>
    </row>
    <row r="12" spans="2:10" ht="30" x14ac:dyDescent="0.25">
      <c r="B12" s="31" t="s">
        <v>26</v>
      </c>
      <c r="C12" s="68">
        <v>77525.02</v>
      </c>
      <c r="D12" s="68">
        <v>111266.27</v>
      </c>
      <c r="E12" s="50">
        <f t="shared" si="0"/>
        <v>33741.25</v>
      </c>
      <c r="F12" s="49">
        <f t="shared" si="1"/>
        <v>0.43523045850230024</v>
      </c>
      <c r="G12" s="34" t="str">
        <f t="shared" si="2"/>
        <v>No</v>
      </c>
      <c r="H12" s="34" t="str">
        <f t="shared" si="3"/>
        <v>Yes</v>
      </c>
      <c r="I12" s="39" t="s">
        <v>27</v>
      </c>
      <c r="J12" s="46" t="str">
        <f t="shared" si="4"/>
        <v>Please explain within the relevant tab</v>
      </c>
    </row>
    <row r="13" spans="2:10" ht="38.25" customHeight="1" thickBot="1" x14ac:dyDescent="0.3">
      <c r="B13" s="32" t="s">
        <v>28</v>
      </c>
      <c r="C13" s="69">
        <f>C7+C8+C9-C10-C11-C12</f>
        <v>416531.89</v>
      </c>
      <c r="D13" s="69">
        <f>D7+D8+D9-D10-D11-D12</f>
        <v>436785.72</v>
      </c>
      <c r="E13" s="56"/>
      <c r="F13" s="56"/>
      <c r="G13" s="51"/>
      <c r="H13" s="51"/>
      <c r="I13" s="40" t="s">
        <v>29</v>
      </c>
      <c r="J13" s="46" t="s">
        <v>61</v>
      </c>
    </row>
    <row r="14" spans="2:10" ht="15.75" thickBot="1" x14ac:dyDescent="0.3">
      <c r="B14" s="23"/>
      <c r="C14" s="52" t="s">
        <v>52</v>
      </c>
      <c r="D14" s="52" t="s">
        <v>52</v>
      </c>
      <c r="E14" s="52"/>
      <c r="F14" s="52"/>
      <c r="G14" s="52"/>
      <c r="H14" s="52"/>
      <c r="I14" s="25"/>
      <c r="J14" s="46"/>
    </row>
    <row r="15" spans="2:10" ht="30" x14ac:dyDescent="0.25">
      <c r="B15" s="33" t="s">
        <v>30</v>
      </c>
      <c r="C15" s="70">
        <v>416531.89</v>
      </c>
      <c r="D15" s="70">
        <v>436785.72</v>
      </c>
      <c r="E15" s="54"/>
      <c r="F15" s="57"/>
      <c r="G15" s="53"/>
      <c r="H15" s="53"/>
      <c r="I15" s="41" t="s">
        <v>31</v>
      </c>
      <c r="J15" s="45"/>
    </row>
    <row r="16" spans="2:10" ht="30" x14ac:dyDescent="0.25">
      <c r="B16" s="31" t="s">
        <v>32</v>
      </c>
      <c r="C16" s="68">
        <v>336218</v>
      </c>
      <c r="D16" s="68">
        <v>370336</v>
      </c>
      <c r="E16" s="50">
        <f>D16-C16</f>
        <v>34118</v>
      </c>
      <c r="F16" s="49">
        <f t="shared" ref="F16:F17" si="5">IF(AND(C16=0,D16=0),0,IF(C16=0,1,IF(D16=0,-1,(D16-C16)/C16)))</f>
        <v>0.10147582818290514</v>
      </c>
      <c r="G16" s="34" t="str">
        <f t="shared" ref="G16:G17" si="6">IF(E16&gt;100000,"Yes",IF(E16&lt;-100000,"Yes","No"))</f>
        <v>No</v>
      </c>
      <c r="H16" s="34" t="str">
        <f t="shared" ref="H16:H17" si="7">IF(F16&gt;15%,"Yes",IF(F16&lt;-15%,"Yes","No"))</f>
        <v>No</v>
      </c>
      <c r="I16" s="39" t="s">
        <v>33</v>
      </c>
      <c r="J16" s="46" t="str">
        <f t="shared" ref="J16:J17" si="8">IF(ISBLANK(C16),"Enter figures",IF(G16="Yes","Please explain within the relevant tab",IF(H16="Yes","Please explain within the relevant tab","No explanation required")))</f>
        <v>No explanation required</v>
      </c>
    </row>
    <row r="17" spans="2:10" ht="30.75" thickBot="1" x14ac:dyDescent="0.3">
      <c r="B17" s="32" t="s">
        <v>34</v>
      </c>
      <c r="C17" s="71"/>
      <c r="D17" s="71"/>
      <c r="E17" s="51">
        <f>D17-C17</f>
        <v>0</v>
      </c>
      <c r="F17" s="58">
        <f t="shared" si="5"/>
        <v>0</v>
      </c>
      <c r="G17" s="35" t="str">
        <f t="shared" si="6"/>
        <v>No</v>
      </c>
      <c r="H17" s="35" t="str">
        <f t="shared" si="7"/>
        <v>No</v>
      </c>
      <c r="I17" s="40" t="s">
        <v>35</v>
      </c>
      <c r="J17" s="46" t="str">
        <f t="shared" si="8"/>
        <v>Enter figures</v>
      </c>
    </row>
  </sheetData>
  <mergeCells count="2">
    <mergeCell ref="C5:D5"/>
    <mergeCell ref="B3:I3"/>
  </mergeCells>
  <conditionalFormatting sqref="E8:E12 E16:E17">
    <cfRule type="cellIs" dxfId="6" priority="6" operator="lessThan">
      <formula>-100000</formula>
    </cfRule>
    <cfRule type="cellIs" dxfId="5" priority="7" operator="greaterThan">
      <formula>100000</formula>
    </cfRule>
  </conditionalFormatting>
  <conditionalFormatting sqref="F8:F12 F15:F17">
    <cfRule type="cellIs" dxfId="4" priority="4" operator="lessThan">
      <formula>-0.15</formula>
    </cfRule>
    <cfRule type="cellIs" dxfId="3" priority="5" operator="greaterThan">
      <formula>0.15</formula>
    </cfRule>
  </conditionalFormatting>
  <conditionalFormatting sqref="J8:J12">
    <cfRule type="cellIs" dxfId="2" priority="3" operator="equal">
      <formula>"Please explain within the relevant tab"</formula>
    </cfRule>
  </conditionalFormatting>
  <conditionalFormatting sqref="J13">
    <cfRule type="cellIs" dxfId="1" priority="2" operator="equal">
      <formula>"Please explain in the Reserves tab"</formula>
    </cfRule>
  </conditionalFormatting>
  <conditionalFormatting sqref="J16:J17">
    <cfRule type="cellIs" dxfId="0" priority="1" operator="equal">
      <formula>"Please explain within the relevant tab"</formula>
    </cfRule>
  </conditionalFormatting>
  <pageMargins left="0.7" right="0.7" top="0.75" bottom="0.75" header="0.3" footer="0.3"/>
  <pageSetup paperSize="9" orientation="landscape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workbookViewId="0">
      <selection activeCell="C11" sqref="B11:C11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2:6" x14ac:dyDescent="0.25">
      <c r="B1" s="15" t="s">
        <v>3</v>
      </c>
    </row>
    <row r="3" spans="2:6" x14ac:dyDescent="0.25">
      <c r="B3" s="8"/>
    </row>
    <row r="4" spans="2:6" x14ac:dyDescent="0.25">
      <c r="B4" t="s">
        <v>2</v>
      </c>
      <c r="C4" s="36">
        <f>'Accounting Statement'!C8</f>
        <v>125584</v>
      </c>
      <c r="D4" t="s">
        <v>54</v>
      </c>
      <c r="E4" s="36">
        <f>'Accounting Statement'!D8</f>
        <v>140026</v>
      </c>
    </row>
    <row r="6" spans="2:6" x14ac:dyDescent="0.25">
      <c r="D6" t="s">
        <v>5</v>
      </c>
      <c r="E6" s="1">
        <f>E4-C4</f>
        <v>14442</v>
      </c>
    </row>
    <row r="7" spans="2:6" x14ac:dyDescent="0.25">
      <c r="D7" t="s">
        <v>39</v>
      </c>
      <c r="E7" s="6">
        <f>IF(AND(C4=0,E4=0),0,IF(C4=0,1,IF(E4=0,-1,(E4-C4)/C4)))</f>
        <v>0.11499872595235061</v>
      </c>
      <c r="F7" t="str">
        <f>IF(E7&lt;-0.15,"yes explain",IF(E7&gt;0.15,"Yes explain","No explanation required"))</f>
        <v>No explanation required</v>
      </c>
    </row>
    <row r="9" spans="2:6" x14ac:dyDescent="0.25">
      <c r="B9" s="8" t="s">
        <v>7</v>
      </c>
    </row>
    <row r="10" spans="2:6" x14ac:dyDescent="0.25">
      <c r="B10" s="8"/>
    </row>
    <row r="11" spans="2:6" s="3" customFormat="1" ht="26.25" x14ac:dyDescent="0.25">
      <c r="B11" s="4" t="s">
        <v>4</v>
      </c>
      <c r="C11" s="4" t="s">
        <v>55</v>
      </c>
      <c r="D11" s="5" t="s">
        <v>5</v>
      </c>
      <c r="E11" s="82" t="s">
        <v>1</v>
      </c>
      <c r="F11" s="83"/>
    </row>
    <row r="12" spans="2:6" s="11" customFormat="1" x14ac:dyDescent="0.25">
      <c r="B12" s="12"/>
      <c r="C12" s="12"/>
      <c r="D12" s="13">
        <f t="shared" ref="D12:D25" si="0">C12-B12</f>
        <v>0</v>
      </c>
      <c r="E12" s="80"/>
      <c r="F12" s="81"/>
    </row>
    <row r="13" spans="2:6" s="11" customFormat="1" x14ac:dyDescent="0.25">
      <c r="B13" s="12"/>
      <c r="C13" s="12"/>
      <c r="D13" s="13">
        <f t="shared" si="0"/>
        <v>0</v>
      </c>
      <c r="E13" s="80"/>
      <c r="F13" s="81"/>
    </row>
    <row r="14" spans="2:6" s="11" customFormat="1" x14ac:dyDescent="0.25">
      <c r="B14" s="12"/>
      <c r="C14" s="12"/>
      <c r="D14" s="13">
        <f t="shared" si="0"/>
        <v>0</v>
      </c>
      <c r="E14" s="80"/>
      <c r="F14" s="81"/>
    </row>
    <row r="15" spans="2:6" s="11" customFormat="1" x14ac:dyDescent="0.25">
      <c r="B15" s="12"/>
      <c r="C15" s="12"/>
      <c r="D15" s="13">
        <f t="shared" si="0"/>
        <v>0</v>
      </c>
      <c r="E15" s="80"/>
      <c r="F15" s="81"/>
    </row>
    <row r="16" spans="2:6" s="11" customFormat="1" x14ac:dyDescent="0.25">
      <c r="B16" s="12"/>
      <c r="C16" s="12"/>
      <c r="D16" s="13">
        <f t="shared" si="0"/>
        <v>0</v>
      </c>
      <c r="E16" s="80"/>
      <c r="F16" s="81"/>
    </row>
    <row r="17" spans="1:8" s="11" customFormat="1" x14ac:dyDescent="0.25">
      <c r="B17" s="12"/>
      <c r="C17" s="12"/>
      <c r="D17" s="13">
        <f t="shared" si="0"/>
        <v>0</v>
      </c>
      <c r="E17" s="80"/>
      <c r="F17" s="81"/>
    </row>
    <row r="18" spans="1:8" s="11" customFormat="1" x14ac:dyDescent="0.25">
      <c r="B18" s="12"/>
      <c r="C18" s="12"/>
      <c r="D18" s="13">
        <f t="shared" si="0"/>
        <v>0</v>
      </c>
      <c r="E18" s="80"/>
      <c r="F18" s="81"/>
    </row>
    <row r="19" spans="1:8" s="11" customFormat="1" x14ac:dyDescent="0.25">
      <c r="B19" s="12"/>
      <c r="C19" s="12"/>
      <c r="D19" s="13">
        <f t="shared" si="0"/>
        <v>0</v>
      </c>
      <c r="E19" s="80"/>
      <c r="F19" s="81"/>
    </row>
    <row r="20" spans="1:8" s="11" customFormat="1" x14ac:dyDescent="0.25">
      <c r="B20" s="12"/>
      <c r="C20" s="12"/>
      <c r="D20" s="13">
        <f t="shared" si="0"/>
        <v>0</v>
      </c>
      <c r="E20" s="80"/>
      <c r="F20" s="81"/>
    </row>
    <row r="21" spans="1:8" s="11" customFormat="1" x14ac:dyDescent="0.25">
      <c r="B21" s="12"/>
      <c r="C21" s="12"/>
      <c r="D21" s="13">
        <f t="shared" si="0"/>
        <v>0</v>
      </c>
      <c r="E21" s="80"/>
      <c r="F21" s="81"/>
    </row>
    <row r="22" spans="1:8" s="11" customFormat="1" x14ac:dyDescent="0.25">
      <c r="B22" s="12"/>
      <c r="C22" s="12"/>
      <c r="D22" s="13">
        <f t="shared" si="0"/>
        <v>0</v>
      </c>
      <c r="E22" s="80"/>
      <c r="F22" s="81"/>
    </row>
    <row r="23" spans="1:8" s="11" customFormat="1" x14ac:dyDescent="0.25">
      <c r="B23" s="12"/>
      <c r="C23" s="12"/>
      <c r="D23" s="13">
        <f t="shared" si="0"/>
        <v>0</v>
      </c>
      <c r="E23" s="80"/>
      <c r="F23" s="81"/>
    </row>
    <row r="24" spans="1:8" s="11" customFormat="1" x14ac:dyDescent="0.25">
      <c r="B24" s="12"/>
      <c r="C24" s="12"/>
      <c r="D24" s="13">
        <f t="shared" si="0"/>
        <v>0</v>
      </c>
      <c r="E24" s="80"/>
      <c r="F24" s="81"/>
    </row>
    <row r="25" spans="1:8" s="11" customFormat="1" x14ac:dyDescent="0.25">
      <c r="B25" s="12"/>
      <c r="C25" s="12"/>
      <c r="D25" s="13">
        <f t="shared" si="0"/>
        <v>0</v>
      </c>
      <c r="E25" s="80"/>
      <c r="F25" s="81"/>
    </row>
    <row r="26" spans="1:8" x14ac:dyDescent="0.25">
      <c r="A26" s="9" t="s">
        <v>0</v>
      </c>
      <c r="B26" s="10">
        <f>SUM(B12:B25)</f>
        <v>0</v>
      </c>
      <c r="C26" s="10">
        <f>SUM(C12:C25)</f>
        <v>0</v>
      </c>
      <c r="D26" s="10">
        <f>SUM(D12:D25)</f>
        <v>0</v>
      </c>
      <c r="E26" s="84"/>
      <c r="F26" s="81"/>
      <c r="G26" s="7"/>
    </row>
    <row r="27" spans="1:8" x14ac:dyDescent="0.25">
      <c r="H27" s="2"/>
    </row>
    <row r="28" spans="1:8" x14ac:dyDescent="0.25">
      <c r="F28" s="7"/>
    </row>
    <row r="29" spans="1:8" x14ac:dyDescent="0.25">
      <c r="A29" s="14" t="s">
        <v>6</v>
      </c>
    </row>
  </sheetData>
  <mergeCells count="16">
    <mergeCell ref="E22:F22"/>
    <mergeCell ref="E23:F23"/>
    <mergeCell ref="E24:F24"/>
    <mergeCell ref="E25:F25"/>
    <mergeCell ref="E26:F26"/>
    <mergeCell ref="E21:F21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6E6D-982D-4CBC-999B-77CF2B5CB682}">
  <sheetPr>
    <pageSetUpPr fitToPage="1"/>
  </sheetPr>
  <dimension ref="A1:H33"/>
  <sheetViews>
    <sheetView workbookViewId="0">
      <selection activeCell="B12" sqref="B12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8</v>
      </c>
    </row>
    <row r="3" spans="1:7" x14ac:dyDescent="0.25">
      <c r="B3" s="8"/>
    </row>
    <row r="4" spans="1:7" x14ac:dyDescent="0.25">
      <c r="B4" t="s">
        <v>2</v>
      </c>
      <c r="C4" s="36">
        <f>'Accounting Statement'!C9</f>
        <v>59869.49</v>
      </c>
      <c r="D4" t="s">
        <v>54</v>
      </c>
      <c r="E4" s="36">
        <f>'Accounting Statement'!D9</f>
        <v>59155.82</v>
      </c>
    </row>
    <row r="6" spans="1:7" x14ac:dyDescent="0.25">
      <c r="D6" t="s">
        <v>5</v>
      </c>
      <c r="E6" s="1">
        <f>E4-C4</f>
        <v>-713.66999999999825</v>
      </c>
    </row>
    <row r="7" spans="1:7" x14ac:dyDescent="0.25">
      <c r="D7" t="s">
        <v>39</v>
      </c>
      <c r="E7" s="6">
        <f>IF(AND(C4=0,E4=0),0,IF(C4=0,1,IF(E4=0,-1,(E4-C4)/C4)))</f>
        <v>-1.1920428919638338E-2</v>
      </c>
      <c r="F7" t="str">
        <f>IF(E7&lt;-0.15,"yes explain",IF(E7&gt;0.15,"Yes explain","No explanation required"))</f>
        <v>No explanation required</v>
      </c>
    </row>
    <row r="9" spans="1:7" x14ac:dyDescent="0.25">
      <c r="B9" s="8" t="s">
        <v>7</v>
      </c>
    </row>
    <row r="10" spans="1:7" x14ac:dyDescent="0.25">
      <c r="B10" s="76" t="s">
        <v>40</v>
      </c>
    </row>
    <row r="11" spans="1:7" x14ac:dyDescent="0.25">
      <c r="B11" s="76" t="s">
        <v>56</v>
      </c>
    </row>
    <row r="12" spans="1:7" x14ac:dyDescent="0.25">
      <c r="B12" s="76"/>
    </row>
    <row r="13" spans="1:7" x14ac:dyDescent="0.25">
      <c r="B13" s="8"/>
    </row>
    <row r="14" spans="1:7" s="3" customFormat="1" ht="26.25" x14ac:dyDescent="0.25">
      <c r="B14" s="4" t="s">
        <v>4</v>
      </c>
      <c r="C14" s="4" t="s">
        <v>55</v>
      </c>
      <c r="D14" s="5" t="s">
        <v>5</v>
      </c>
      <c r="E14" s="82" t="s">
        <v>1</v>
      </c>
      <c r="F14" s="83"/>
    </row>
    <row r="15" spans="1:7" s="17" customFormat="1" x14ac:dyDescent="0.25">
      <c r="A15" s="16"/>
      <c r="B15" s="13"/>
      <c r="C15" s="13"/>
      <c r="D15" s="74">
        <f>C15-B15</f>
        <v>0</v>
      </c>
      <c r="E15" s="85"/>
      <c r="F15" s="86"/>
      <c r="G15" s="16"/>
    </row>
    <row r="16" spans="1:7" s="11" customFormat="1" x14ac:dyDescent="0.25">
      <c r="B16" s="12"/>
      <c r="C16" s="12"/>
      <c r="D16" s="74">
        <f t="shared" ref="D16:D29" si="0">C16-B16</f>
        <v>0</v>
      </c>
      <c r="E16" s="80"/>
      <c r="F16" s="81"/>
    </row>
    <row r="17" spans="1:8" s="11" customFormat="1" x14ac:dyDescent="0.25">
      <c r="B17" s="12"/>
      <c r="C17" s="12"/>
      <c r="D17" s="74">
        <f t="shared" si="0"/>
        <v>0</v>
      </c>
      <c r="E17" s="80"/>
      <c r="F17" s="81"/>
    </row>
    <row r="18" spans="1:8" s="11" customFormat="1" x14ac:dyDescent="0.25">
      <c r="B18" s="12"/>
      <c r="C18" s="12"/>
      <c r="D18" s="74">
        <f t="shared" si="0"/>
        <v>0</v>
      </c>
      <c r="E18" s="80"/>
      <c r="F18" s="81"/>
    </row>
    <row r="19" spans="1:8" s="11" customFormat="1" x14ac:dyDescent="0.25">
      <c r="B19" s="12"/>
      <c r="C19" s="12"/>
      <c r="D19" s="74">
        <f t="shared" si="0"/>
        <v>0</v>
      </c>
      <c r="E19" s="80"/>
      <c r="F19" s="81"/>
    </row>
    <row r="20" spans="1:8" s="11" customFormat="1" x14ac:dyDescent="0.25">
      <c r="B20" s="12"/>
      <c r="C20" s="12"/>
      <c r="D20" s="74">
        <f t="shared" si="0"/>
        <v>0</v>
      </c>
      <c r="E20" s="80"/>
      <c r="F20" s="81"/>
    </row>
    <row r="21" spans="1:8" s="11" customFormat="1" x14ac:dyDescent="0.25">
      <c r="B21" s="12"/>
      <c r="C21" s="12"/>
      <c r="D21" s="74">
        <f t="shared" si="0"/>
        <v>0</v>
      </c>
      <c r="E21" s="80"/>
      <c r="F21" s="81"/>
    </row>
    <row r="22" spans="1:8" s="11" customFormat="1" x14ac:dyDescent="0.25">
      <c r="B22" s="12"/>
      <c r="C22" s="12"/>
      <c r="D22" s="74">
        <f t="shared" si="0"/>
        <v>0</v>
      </c>
      <c r="E22" s="80"/>
      <c r="F22" s="81"/>
    </row>
    <row r="23" spans="1:8" s="11" customFormat="1" x14ac:dyDescent="0.25">
      <c r="B23" s="12"/>
      <c r="C23" s="12"/>
      <c r="D23" s="74">
        <f t="shared" si="0"/>
        <v>0</v>
      </c>
      <c r="E23" s="80"/>
      <c r="F23" s="81"/>
    </row>
    <row r="24" spans="1:8" s="11" customFormat="1" x14ac:dyDescent="0.25">
      <c r="B24" s="12"/>
      <c r="C24" s="12"/>
      <c r="D24" s="74">
        <f t="shared" si="0"/>
        <v>0</v>
      </c>
      <c r="E24" s="80"/>
      <c r="F24" s="81"/>
    </row>
    <row r="25" spans="1:8" s="11" customFormat="1" x14ac:dyDescent="0.25">
      <c r="B25" s="12"/>
      <c r="C25" s="12"/>
      <c r="D25" s="74">
        <f t="shared" si="0"/>
        <v>0</v>
      </c>
      <c r="E25" s="80"/>
      <c r="F25" s="81"/>
    </row>
    <row r="26" spans="1:8" s="11" customFormat="1" x14ac:dyDescent="0.25">
      <c r="B26" s="12"/>
      <c r="C26" s="12"/>
      <c r="D26" s="74">
        <f t="shared" si="0"/>
        <v>0</v>
      </c>
      <c r="E26" s="80"/>
      <c r="F26" s="81"/>
    </row>
    <row r="27" spans="1:8" s="11" customFormat="1" x14ac:dyDescent="0.25">
      <c r="B27" s="12"/>
      <c r="C27" s="12"/>
      <c r="D27" s="74">
        <f t="shared" si="0"/>
        <v>0</v>
      </c>
      <c r="E27" s="80"/>
      <c r="F27" s="81"/>
    </row>
    <row r="28" spans="1:8" s="11" customFormat="1" x14ac:dyDescent="0.25">
      <c r="B28" s="12"/>
      <c r="C28" s="12"/>
      <c r="D28" s="74">
        <f t="shared" si="0"/>
        <v>0</v>
      </c>
      <c r="E28" s="80"/>
      <c r="F28" s="81"/>
    </row>
    <row r="29" spans="1:8" s="11" customFormat="1" x14ac:dyDescent="0.25">
      <c r="B29" s="12"/>
      <c r="C29" s="12"/>
      <c r="D29" s="74">
        <f t="shared" si="0"/>
        <v>0</v>
      </c>
      <c r="E29" s="80"/>
      <c r="F29" s="81"/>
    </row>
    <row r="30" spans="1:8" x14ac:dyDescent="0.25">
      <c r="A30" s="9" t="s">
        <v>0</v>
      </c>
      <c r="B30" s="10">
        <f>SUM(B15:B29)</f>
        <v>0</v>
      </c>
      <c r="C30" s="10">
        <f>SUM(C15:C29)</f>
        <v>0</v>
      </c>
      <c r="D30" s="75">
        <f>SUM(D15:D29)</f>
        <v>0</v>
      </c>
      <c r="E30" s="84"/>
      <c r="F30" s="81"/>
      <c r="G30" s="7"/>
    </row>
    <row r="31" spans="1:8" x14ac:dyDescent="0.25">
      <c r="H31" s="2"/>
    </row>
    <row r="32" spans="1:8" x14ac:dyDescent="0.25">
      <c r="F32" s="7"/>
    </row>
    <row r="33" spans="1:1" x14ac:dyDescent="0.25">
      <c r="A33" s="14" t="s">
        <v>6</v>
      </c>
    </row>
  </sheetData>
  <mergeCells count="17">
    <mergeCell ref="E26:F26"/>
    <mergeCell ref="E27:F27"/>
    <mergeCell ref="E28:F28"/>
    <mergeCell ref="E29:F29"/>
    <mergeCell ref="E30:F30"/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3D80-27EB-4D3E-9F14-F1A1A2F946E3}">
  <sheetPr>
    <pageSetUpPr fitToPage="1"/>
  </sheetPr>
  <dimension ref="A1:H31"/>
  <sheetViews>
    <sheetView workbookViewId="0">
      <selection activeCell="B10" sqref="B10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9</v>
      </c>
    </row>
    <row r="3" spans="1:7" x14ac:dyDescent="0.25">
      <c r="B3" s="8"/>
    </row>
    <row r="4" spans="1:7" x14ac:dyDescent="0.25">
      <c r="B4" t="s">
        <v>2</v>
      </c>
      <c r="C4" s="36">
        <f>'Accounting Statement'!C10</f>
        <v>61048.74</v>
      </c>
      <c r="D4" t="s">
        <v>54</v>
      </c>
      <c r="E4" s="36">
        <f>'Accounting Statement'!D10</f>
        <v>67661.72</v>
      </c>
    </row>
    <row r="6" spans="1:7" x14ac:dyDescent="0.25">
      <c r="D6" t="s">
        <v>5</v>
      </c>
      <c r="E6" s="1">
        <f>E4-C4</f>
        <v>6612.9800000000032</v>
      </c>
    </row>
    <row r="7" spans="1:7" x14ac:dyDescent="0.25">
      <c r="D7" t="s">
        <v>39</v>
      </c>
      <c r="E7" s="6">
        <f>IF(AND(C4=0,E4=0),0,IF(C4=0,1,IF(E4=0,-1,(E4-C4)/C4)))</f>
        <v>0.10832295637878854</v>
      </c>
      <c r="F7" t="str">
        <f>IF(E7&lt;-0.15,"yes explain",IF(E7&gt;0.15,"Yes explain","No explanation required"))</f>
        <v>No explanation required</v>
      </c>
    </row>
    <row r="9" spans="1:7" x14ac:dyDescent="0.25">
      <c r="B9" s="8" t="s">
        <v>7</v>
      </c>
    </row>
    <row r="10" spans="1:7" x14ac:dyDescent="0.25">
      <c r="B10" s="76" t="s">
        <v>65</v>
      </c>
    </row>
    <row r="11" spans="1:7" x14ac:dyDescent="0.25">
      <c r="B11" s="8"/>
    </row>
    <row r="12" spans="1:7" s="3" customFormat="1" ht="26.25" x14ac:dyDescent="0.25">
      <c r="B12" s="4" t="s">
        <v>4</v>
      </c>
      <c r="C12" s="4" t="s">
        <v>55</v>
      </c>
      <c r="D12" s="5" t="s">
        <v>5</v>
      </c>
      <c r="E12" s="82" t="s">
        <v>1</v>
      </c>
      <c r="F12" s="83"/>
    </row>
    <row r="13" spans="1:7" s="17" customFormat="1" x14ac:dyDescent="0.25">
      <c r="A13" s="16"/>
      <c r="B13" s="13"/>
      <c r="C13" s="13"/>
      <c r="D13" s="13">
        <f>C13-B13</f>
        <v>0</v>
      </c>
      <c r="E13" s="85"/>
      <c r="F13" s="86"/>
      <c r="G13" s="16"/>
    </row>
    <row r="14" spans="1:7" s="11" customFormat="1" x14ac:dyDescent="0.25">
      <c r="B14" s="12"/>
      <c r="C14" s="12"/>
      <c r="D14" s="13">
        <f t="shared" ref="D14:D27" si="0">C14-B14</f>
        <v>0</v>
      </c>
      <c r="E14" s="80"/>
      <c r="F14" s="81"/>
    </row>
    <row r="15" spans="1:7" s="11" customFormat="1" x14ac:dyDescent="0.25">
      <c r="B15" s="12"/>
      <c r="C15" s="12"/>
      <c r="D15" s="13">
        <f t="shared" si="0"/>
        <v>0</v>
      </c>
      <c r="E15" s="80"/>
      <c r="F15" s="81"/>
    </row>
    <row r="16" spans="1:7" s="11" customFormat="1" x14ac:dyDescent="0.25">
      <c r="B16" s="12"/>
      <c r="C16" s="12"/>
      <c r="D16" s="13">
        <f t="shared" si="0"/>
        <v>0</v>
      </c>
      <c r="E16" s="80"/>
      <c r="F16" s="81"/>
    </row>
    <row r="17" spans="1:8" s="11" customFormat="1" x14ac:dyDescent="0.25">
      <c r="B17" s="12"/>
      <c r="C17" s="12"/>
      <c r="D17" s="13">
        <f t="shared" si="0"/>
        <v>0</v>
      </c>
      <c r="E17" s="80"/>
      <c r="F17" s="81"/>
    </row>
    <row r="18" spans="1:8" s="11" customFormat="1" x14ac:dyDescent="0.25">
      <c r="B18" s="12"/>
      <c r="C18" s="12"/>
      <c r="D18" s="13">
        <f t="shared" si="0"/>
        <v>0</v>
      </c>
      <c r="E18" s="80"/>
      <c r="F18" s="81"/>
    </row>
    <row r="19" spans="1:8" s="11" customFormat="1" x14ac:dyDescent="0.25">
      <c r="B19" s="12"/>
      <c r="C19" s="12"/>
      <c r="D19" s="13">
        <f t="shared" si="0"/>
        <v>0</v>
      </c>
      <c r="E19" s="80"/>
      <c r="F19" s="81"/>
    </row>
    <row r="20" spans="1:8" s="11" customFormat="1" x14ac:dyDescent="0.25">
      <c r="B20" s="12"/>
      <c r="C20" s="12"/>
      <c r="D20" s="13">
        <f t="shared" si="0"/>
        <v>0</v>
      </c>
      <c r="E20" s="80"/>
      <c r="F20" s="81"/>
    </row>
    <row r="21" spans="1:8" s="11" customFormat="1" x14ac:dyDescent="0.25">
      <c r="B21" s="12"/>
      <c r="C21" s="12"/>
      <c r="D21" s="13">
        <f t="shared" si="0"/>
        <v>0</v>
      </c>
      <c r="E21" s="80"/>
      <c r="F21" s="81"/>
    </row>
    <row r="22" spans="1:8" s="11" customFormat="1" x14ac:dyDescent="0.25">
      <c r="B22" s="12"/>
      <c r="C22" s="12"/>
      <c r="D22" s="13">
        <f t="shared" si="0"/>
        <v>0</v>
      </c>
      <c r="E22" s="80"/>
      <c r="F22" s="81"/>
    </row>
    <row r="23" spans="1:8" s="11" customFormat="1" x14ac:dyDescent="0.25">
      <c r="B23" s="12"/>
      <c r="C23" s="12"/>
      <c r="D23" s="13">
        <f t="shared" si="0"/>
        <v>0</v>
      </c>
      <c r="E23" s="80"/>
      <c r="F23" s="81"/>
    </row>
    <row r="24" spans="1:8" s="11" customFormat="1" x14ac:dyDescent="0.25">
      <c r="B24" s="12"/>
      <c r="C24" s="12"/>
      <c r="D24" s="13">
        <f t="shared" si="0"/>
        <v>0</v>
      </c>
      <c r="E24" s="80"/>
      <c r="F24" s="81"/>
    </row>
    <row r="25" spans="1:8" s="11" customFormat="1" x14ac:dyDescent="0.25">
      <c r="B25" s="12"/>
      <c r="C25" s="12"/>
      <c r="D25" s="13">
        <f t="shared" si="0"/>
        <v>0</v>
      </c>
      <c r="E25" s="80"/>
      <c r="F25" s="81"/>
    </row>
    <row r="26" spans="1:8" s="11" customFormat="1" x14ac:dyDescent="0.25">
      <c r="B26" s="12"/>
      <c r="C26" s="12"/>
      <c r="D26" s="13">
        <f t="shared" si="0"/>
        <v>0</v>
      </c>
      <c r="E26" s="80"/>
      <c r="F26" s="81"/>
    </row>
    <row r="27" spans="1:8" s="11" customFormat="1" x14ac:dyDescent="0.25">
      <c r="B27" s="12"/>
      <c r="C27" s="12"/>
      <c r="D27" s="13">
        <f t="shared" si="0"/>
        <v>0</v>
      </c>
      <c r="E27" s="80"/>
      <c r="F27" s="81"/>
    </row>
    <row r="28" spans="1:8" x14ac:dyDescent="0.25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84"/>
      <c r="F28" s="81"/>
      <c r="G28" s="7"/>
    </row>
    <row r="29" spans="1:8" x14ac:dyDescent="0.25">
      <c r="H29" s="2"/>
    </row>
    <row r="30" spans="1:8" x14ac:dyDescent="0.25">
      <c r="F30" s="7"/>
    </row>
    <row r="31" spans="1:8" x14ac:dyDescent="0.25">
      <c r="A31" s="14" t="s">
        <v>6</v>
      </c>
    </row>
  </sheetData>
  <mergeCells count="17">
    <mergeCell ref="E24:F24"/>
    <mergeCell ref="E25:F25"/>
    <mergeCell ref="E26:F26"/>
    <mergeCell ref="E27:F27"/>
    <mergeCell ref="E28:F28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3838-C612-4CEB-995A-D3986388D4E0}">
  <sheetPr>
    <pageSetUpPr fitToPage="1"/>
  </sheetPr>
  <dimension ref="A1:H30"/>
  <sheetViews>
    <sheetView workbookViewId="0">
      <selection activeCell="D4" sqref="D4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10</v>
      </c>
    </row>
    <row r="3" spans="1:7" x14ac:dyDescent="0.25">
      <c r="B3" s="8"/>
    </row>
    <row r="4" spans="1:7" x14ac:dyDescent="0.25">
      <c r="B4" t="s">
        <v>2</v>
      </c>
      <c r="C4" s="36">
        <f>'Accounting Statement'!C11</f>
        <v>0</v>
      </c>
      <c r="D4" t="s">
        <v>54</v>
      </c>
      <c r="E4" s="36">
        <f>'Accounting Statement'!D11</f>
        <v>0</v>
      </c>
    </row>
    <row r="6" spans="1:7" x14ac:dyDescent="0.25">
      <c r="D6" t="s">
        <v>5</v>
      </c>
      <c r="E6" s="1">
        <f>E4-C4</f>
        <v>0</v>
      </c>
    </row>
    <row r="7" spans="1:7" x14ac:dyDescent="0.25">
      <c r="D7" t="s">
        <v>39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1:7" x14ac:dyDescent="0.25">
      <c r="B9" s="8" t="s">
        <v>7</v>
      </c>
    </row>
    <row r="10" spans="1:7" x14ac:dyDescent="0.25">
      <c r="B10" s="8"/>
    </row>
    <row r="11" spans="1:7" s="3" customFormat="1" ht="26.25" x14ac:dyDescent="0.25">
      <c r="B11" s="4" t="s">
        <v>4</v>
      </c>
      <c r="C11" s="4" t="s">
        <v>55</v>
      </c>
      <c r="D11" s="5" t="s">
        <v>5</v>
      </c>
      <c r="E11" s="82" t="s">
        <v>1</v>
      </c>
      <c r="F11" s="83"/>
    </row>
    <row r="12" spans="1:7" s="17" customFormat="1" x14ac:dyDescent="0.25">
      <c r="A12" s="16"/>
      <c r="B12" s="13"/>
      <c r="C12" s="13"/>
      <c r="D12" s="13">
        <f>C12-B12</f>
        <v>0</v>
      </c>
      <c r="E12" s="85"/>
      <c r="F12" s="86"/>
      <c r="G12" s="16"/>
    </row>
    <row r="13" spans="1:7" s="11" customFormat="1" x14ac:dyDescent="0.25">
      <c r="B13" s="12"/>
      <c r="C13" s="12"/>
      <c r="D13" s="13">
        <f t="shared" ref="D13:D26" si="0">C13-B13</f>
        <v>0</v>
      </c>
      <c r="E13" s="80"/>
      <c r="F13" s="81"/>
    </row>
    <row r="14" spans="1:7" s="11" customFormat="1" x14ac:dyDescent="0.25">
      <c r="B14" s="12"/>
      <c r="C14" s="12"/>
      <c r="D14" s="13">
        <f t="shared" si="0"/>
        <v>0</v>
      </c>
      <c r="E14" s="80"/>
      <c r="F14" s="81"/>
    </row>
    <row r="15" spans="1:7" s="11" customFormat="1" x14ac:dyDescent="0.25">
      <c r="B15" s="12"/>
      <c r="C15" s="12"/>
      <c r="D15" s="13">
        <f t="shared" si="0"/>
        <v>0</v>
      </c>
      <c r="E15" s="80"/>
      <c r="F15" s="81"/>
    </row>
    <row r="16" spans="1:7" s="11" customFormat="1" x14ac:dyDescent="0.25">
      <c r="B16" s="12"/>
      <c r="C16" s="12"/>
      <c r="D16" s="13">
        <f t="shared" si="0"/>
        <v>0</v>
      </c>
      <c r="E16" s="80"/>
      <c r="F16" s="81"/>
    </row>
    <row r="17" spans="1:8" s="11" customFormat="1" x14ac:dyDescent="0.25">
      <c r="B17" s="12"/>
      <c r="C17" s="12"/>
      <c r="D17" s="13">
        <f t="shared" si="0"/>
        <v>0</v>
      </c>
      <c r="E17" s="80"/>
      <c r="F17" s="81"/>
    </row>
    <row r="18" spans="1:8" s="11" customFormat="1" x14ac:dyDescent="0.25">
      <c r="B18" s="12"/>
      <c r="C18" s="12"/>
      <c r="D18" s="13">
        <f t="shared" si="0"/>
        <v>0</v>
      </c>
      <c r="E18" s="80"/>
      <c r="F18" s="81"/>
    </row>
    <row r="19" spans="1:8" s="11" customFormat="1" x14ac:dyDescent="0.25">
      <c r="B19" s="12"/>
      <c r="C19" s="12"/>
      <c r="D19" s="13">
        <f t="shared" si="0"/>
        <v>0</v>
      </c>
      <c r="E19" s="80"/>
      <c r="F19" s="81"/>
    </row>
    <row r="20" spans="1:8" s="11" customFormat="1" x14ac:dyDescent="0.25">
      <c r="B20" s="12"/>
      <c r="C20" s="12"/>
      <c r="D20" s="13">
        <f t="shared" si="0"/>
        <v>0</v>
      </c>
      <c r="E20" s="80"/>
      <c r="F20" s="81"/>
    </row>
    <row r="21" spans="1:8" s="11" customFormat="1" x14ac:dyDescent="0.25">
      <c r="B21" s="12"/>
      <c r="C21" s="12"/>
      <c r="D21" s="13">
        <f t="shared" si="0"/>
        <v>0</v>
      </c>
      <c r="E21" s="80"/>
      <c r="F21" s="81"/>
    </row>
    <row r="22" spans="1:8" s="11" customFormat="1" x14ac:dyDescent="0.25">
      <c r="B22" s="12"/>
      <c r="C22" s="12"/>
      <c r="D22" s="13">
        <f t="shared" si="0"/>
        <v>0</v>
      </c>
      <c r="E22" s="80"/>
      <c r="F22" s="81"/>
    </row>
    <row r="23" spans="1:8" s="11" customFormat="1" x14ac:dyDescent="0.25">
      <c r="B23" s="12"/>
      <c r="C23" s="12"/>
      <c r="D23" s="13">
        <f t="shared" si="0"/>
        <v>0</v>
      </c>
      <c r="E23" s="80"/>
      <c r="F23" s="81"/>
    </row>
    <row r="24" spans="1:8" s="11" customFormat="1" x14ac:dyDescent="0.25">
      <c r="B24" s="12"/>
      <c r="C24" s="12"/>
      <c r="D24" s="13">
        <f t="shared" si="0"/>
        <v>0</v>
      </c>
      <c r="E24" s="80"/>
      <c r="F24" s="81"/>
    </row>
    <row r="25" spans="1:8" s="11" customFormat="1" x14ac:dyDescent="0.25">
      <c r="B25" s="12"/>
      <c r="C25" s="12"/>
      <c r="D25" s="13">
        <f t="shared" si="0"/>
        <v>0</v>
      </c>
      <c r="E25" s="80"/>
      <c r="F25" s="81"/>
    </row>
    <row r="26" spans="1:8" s="11" customFormat="1" x14ac:dyDescent="0.25">
      <c r="B26" s="12"/>
      <c r="C26" s="12"/>
      <c r="D26" s="13">
        <f t="shared" si="0"/>
        <v>0</v>
      </c>
      <c r="E26" s="80"/>
      <c r="F26" s="81"/>
    </row>
    <row r="27" spans="1:8" x14ac:dyDescent="0.25">
      <c r="A27" s="9" t="s">
        <v>0</v>
      </c>
      <c r="B27" s="10">
        <f>SUM(B12:B26)</f>
        <v>0</v>
      </c>
      <c r="C27" s="10">
        <f>SUM(C12:C26)</f>
        <v>0</v>
      </c>
      <c r="D27" s="10">
        <f>SUM(D12:D26)</f>
        <v>0</v>
      </c>
      <c r="E27" s="84"/>
      <c r="F27" s="81"/>
      <c r="G27" s="7"/>
    </row>
    <row r="28" spans="1:8" x14ac:dyDescent="0.25">
      <c r="H28" s="2"/>
    </row>
    <row r="29" spans="1:8" x14ac:dyDescent="0.25">
      <c r="F29" s="7"/>
    </row>
    <row r="30" spans="1:8" x14ac:dyDescent="0.25">
      <c r="A30" s="14" t="s">
        <v>6</v>
      </c>
    </row>
  </sheetData>
  <mergeCells count="17">
    <mergeCell ref="E23:F23"/>
    <mergeCell ref="E24:F24"/>
    <mergeCell ref="E25:F25"/>
    <mergeCell ref="E26:F26"/>
    <mergeCell ref="E27:F27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ADFC-6470-43E2-982E-F378B14F7A14}">
  <sheetPr>
    <pageSetUpPr fitToPage="1"/>
  </sheetPr>
  <dimension ref="A1:H32"/>
  <sheetViews>
    <sheetView topLeftCell="A12" workbookViewId="0">
      <selection activeCell="E23" sqref="E23:F23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  <col min="7" max="7" width="20.28515625" customWidth="1"/>
  </cols>
  <sheetData>
    <row r="1" spans="1:8" x14ac:dyDescent="0.25">
      <c r="B1" s="15" t="s">
        <v>11</v>
      </c>
    </row>
    <row r="3" spans="1:8" x14ac:dyDescent="0.25">
      <c r="B3" s="8"/>
    </row>
    <row r="4" spans="1:8" x14ac:dyDescent="0.25">
      <c r="B4" t="s">
        <v>2</v>
      </c>
      <c r="C4" s="36">
        <f>'Accounting Statement'!C12</f>
        <v>77525.02</v>
      </c>
      <c r="D4" t="s">
        <v>54</v>
      </c>
      <c r="E4" s="36">
        <f>'Accounting Statement'!D12</f>
        <v>111266.27</v>
      </c>
    </row>
    <row r="6" spans="1:8" x14ac:dyDescent="0.25">
      <c r="D6" t="s">
        <v>5</v>
      </c>
      <c r="E6" s="1">
        <f>E4-C4</f>
        <v>33741.25</v>
      </c>
    </row>
    <row r="7" spans="1:8" x14ac:dyDescent="0.25">
      <c r="D7" t="s">
        <v>39</v>
      </c>
      <c r="E7" s="6">
        <f>IF(AND(C4=0,E4=0),0,IF(C4=0,1,IF(E4=0,-1,(E4-C4)/C4)))</f>
        <v>0.43523045850230024</v>
      </c>
      <c r="F7" t="str">
        <f>IF(E7&lt;-0.15,"yes explain",IF(E7&gt;0.15,"Yes explain","No explanation required"))</f>
        <v>Yes explain</v>
      </c>
    </row>
    <row r="9" spans="1:8" x14ac:dyDescent="0.25">
      <c r="B9" s="8" t="s">
        <v>7</v>
      </c>
    </row>
    <row r="10" spans="1:8" ht="15.75" x14ac:dyDescent="0.3">
      <c r="B10" s="18" t="s">
        <v>41</v>
      </c>
    </row>
    <row r="11" spans="1:8" x14ac:dyDescent="0.25">
      <c r="B11" s="76" t="s">
        <v>56</v>
      </c>
    </row>
    <row r="12" spans="1:8" x14ac:dyDescent="0.25">
      <c r="B12" s="8"/>
    </row>
    <row r="13" spans="1:8" s="3" customFormat="1" ht="26.25" x14ac:dyDescent="0.25">
      <c r="B13" s="4" t="s">
        <v>4</v>
      </c>
      <c r="C13" s="4" t="s">
        <v>55</v>
      </c>
      <c r="D13" s="5" t="s">
        <v>5</v>
      </c>
      <c r="E13" s="82" t="s">
        <v>1</v>
      </c>
      <c r="F13" s="83"/>
      <c r="G13" s="82" t="s">
        <v>57</v>
      </c>
      <c r="H13" s="83"/>
    </row>
    <row r="14" spans="1:8" s="17" customFormat="1" x14ac:dyDescent="0.25">
      <c r="A14" s="16"/>
      <c r="B14" s="13">
        <v>3460</v>
      </c>
      <c r="C14" s="13">
        <v>23813</v>
      </c>
      <c r="D14" s="74">
        <f t="shared" ref="D14:D28" si="0">C14-B14</f>
        <v>20353</v>
      </c>
      <c r="E14" s="85" t="s">
        <v>69</v>
      </c>
      <c r="F14" s="86"/>
      <c r="G14" s="16" t="s">
        <v>67</v>
      </c>
    </row>
    <row r="15" spans="1:8" s="11" customFormat="1" x14ac:dyDescent="0.25">
      <c r="B15" s="12">
        <v>0</v>
      </c>
      <c r="C15" s="12">
        <v>5500</v>
      </c>
      <c r="D15" s="74">
        <f t="shared" si="0"/>
        <v>5500</v>
      </c>
      <c r="E15" s="80" t="s">
        <v>66</v>
      </c>
      <c r="F15" s="81"/>
      <c r="G15" s="11" t="s">
        <v>68</v>
      </c>
    </row>
    <row r="16" spans="1:8" s="11" customFormat="1" x14ac:dyDescent="0.25">
      <c r="B16" s="12">
        <v>0</v>
      </c>
      <c r="C16" s="12">
        <v>2471</v>
      </c>
      <c r="D16" s="74">
        <f t="shared" si="0"/>
        <v>2471</v>
      </c>
      <c r="E16" s="80" t="s">
        <v>71</v>
      </c>
      <c r="F16" s="81"/>
      <c r="G16" s="11" t="s">
        <v>68</v>
      </c>
    </row>
    <row r="17" spans="1:8" s="11" customFormat="1" x14ac:dyDescent="0.25">
      <c r="B17" s="12">
        <v>188</v>
      </c>
      <c r="C17" s="12">
        <v>2602</v>
      </c>
      <c r="D17" s="74">
        <f t="shared" si="0"/>
        <v>2414</v>
      </c>
      <c r="E17" s="80" t="s">
        <v>70</v>
      </c>
      <c r="F17" s="81"/>
      <c r="G17" s="11" t="s">
        <v>68</v>
      </c>
    </row>
    <row r="18" spans="1:8" s="11" customFormat="1" x14ac:dyDescent="0.25">
      <c r="B18" s="12">
        <v>846</v>
      </c>
      <c r="C18" s="12">
        <v>1624</v>
      </c>
      <c r="D18" s="74">
        <f t="shared" si="0"/>
        <v>778</v>
      </c>
      <c r="E18" s="80" t="s">
        <v>72</v>
      </c>
      <c r="F18" s="81"/>
      <c r="G18" s="11" t="s">
        <v>67</v>
      </c>
    </row>
    <row r="19" spans="1:8" s="11" customFormat="1" x14ac:dyDescent="0.25">
      <c r="B19" s="12">
        <v>690</v>
      </c>
      <c r="C19" s="12">
        <v>1890</v>
      </c>
      <c r="D19" s="74">
        <f t="shared" si="0"/>
        <v>1200</v>
      </c>
      <c r="E19" s="80" t="s">
        <v>73</v>
      </c>
      <c r="F19" s="81"/>
      <c r="G19" s="11" t="s">
        <v>68</v>
      </c>
    </row>
    <row r="20" spans="1:8" s="11" customFormat="1" x14ac:dyDescent="0.25">
      <c r="B20" s="12">
        <v>4250</v>
      </c>
      <c r="C20" s="12">
        <v>6313</v>
      </c>
      <c r="D20" s="74">
        <f t="shared" si="0"/>
        <v>2063</v>
      </c>
      <c r="E20" s="80" t="s">
        <v>74</v>
      </c>
      <c r="F20" s="81"/>
    </row>
    <row r="21" spans="1:8" s="11" customFormat="1" x14ac:dyDescent="0.25">
      <c r="B21" s="12">
        <v>15260</v>
      </c>
      <c r="C21" s="12">
        <v>19496</v>
      </c>
      <c r="D21" s="74">
        <f t="shared" si="0"/>
        <v>4236</v>
      </c>
      <c r="E21" s="80" t="s">
        <v>89</v>
      </c>
      <c r="F21" s="81"/>
    </row>
    <row r="22" spans="1:8" s="11" customFormat="1" x14ac:dyDescent="0.25">
      <c r="B22" s="12"/>
      <c r="C22" s="12"/>
      <c r="D22" s="74">
        <f t="shared" si="0"/>
        <v>0</v>
      </c>
      <c r="E22" s="80"/>
      <c r="F22" s="81"/>
    </row>
    <row r="23" spans="1:8" s="11" customFormat="1" x14ac:dyDescent="0.25">
      <c r="B23" s="12"/>
      <c r="C23" s="12"/>
      <c r="D23" s="74">
        <f t="shared" si="0"/>
        <v>0</v>
      </c>
      <c r="E23" s="80"/>
      <c r="F23" s="81"/>
    </row>
    <row r="24" spans="1:8" s="11" customFormat="1" x14ac:dyDescent="0.25">
      <c r="B24" s="12"/>
      <c r="C24" s="12"/>
      <c r="D24" s="74">
        <f t="shared" si="0"/>
        <v>0</v>
      </c>
      <c r="E24" s="80"/>
      <c r="F24" s="81"/>
    </row>
    <row r="25" spans="1:8" s="11" customFormat="1" x14ac:dyDescent="0.25">
      <c r="B25" s="12"/>
      <c r="C25" s="12"/>
      <c r="D25" s="74">
        <f t="shared" si="0"/>
        <v>0</v>
      </c>
      <c r="E25" s="80"/>
      <c r="F25" s="81"/>
    </row>
    <row r="26" spans="1:8" s="11" customFormat="1" x14ac:dyDescent="0.25">
      <c r="B26" s="12"/>
      <c r="C26" s="12"/>
      <c r="D26" s="74">
        <f t="shared" si="0"/>
        <v>0</v>
      </c>
      <c r="E26" s="80"/>
      <c r="F26" s="81"/>
    </row>
    <row r="27" spans="1:8" s="11" customFormat="1" x14ac:dyDescent="0.25">
      <c r="B27" s="12"/>
      <c r="C27" s="12"/>
      <c r="D27" s="74">
        <f t="shared" si="0"/>
        <v>0</v>
      </c>
      <c r="E27" s="80"/>
      <c r="F27" s="81"/>
    </row>
    <row r="28" spans="1:8" s="11" customFormat="1" x14ac:dyDescent="0.25">
      <c r="B28" s="12"/>
      <c r="C28" s="12"/>
      <c r="D28" s="74">
        <f t="shared" si="0"/>
        <v>0</v>
      </c>
      <c r="E28" s="80"/>
      <c r="F28" s="81"/>
    </row>
    <row r="29" spans="1:8" x14ac:dyDescent="0.25">
      <c r="A29" s="9" t="s">
        <v>0</v>
      </c>
      <c r="B29" s="10">
        <f>SUM(B14:B28)</f>
        <v>24694</v>
      </c>
      <c r="C29" s="10">
        <f>SUM(C14:C28)</f>
        <v>63709</v>
      </c>
      <c r="D29" s="75">
        <f>SUM(D14:D28)</f>
        <v>39015</v>
      </c>
      <c r="E29" s="84"/>
      <c r="F29" s="81"/>
      <c r="G29" s="7"/>
    </row>
    <row r="30" spans="1:8" x14ac:dyDescent="0.25">
      <c r="H30" s="2"/>
    </row>
    <row r="31" spans="1:8" x14ac:dyDescent="0.25">
      <c r="F31" s="7"/>
    </row>
    <row r="32" spans="1:8" x14ac:dyDescent="0.25">
      <c r="A32" s="14" t="s">
        <v>6</v>
      </c>
    </row>
  </sheetData>
  <mergeCells count="18">
    <mergeCell ref="G13:H13"/>
    <mergeCell ref="E25:F25"/>
    <mergeCell ref="E26:F26"/>
    <mergeCell ref="E27:F27"/>
    <mergeCell ref="E28:F28"/>
    <mergeCell ref="E29:F29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</mergeCells>
  <pageMargins left="0.7" right="0.7" top="0.75" bottom="0.75" header="0.3" footer="0.3"/>
  <pageSetup paperSize="9" scale="87" orientation="landscape" r:id="rId1"/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5DD-14FF-4B6C-9816-262CF75739F0}">
  <sheetPr>
    <pageSetUpPr fitToPage="1"/>
  </sheetPr>
  <dimension ref="B1:G29"/>
  <sheetViews>
    <sheetView tabSelected="1" topLeftCell="A7" workbookViewId="0">
      <selection activeCell="F13" sqref="F13"/>
    </sheetView>
  </sheetViews>
  <sheetFormatPr defaultColWidth="9.140625" defaultRowHeight="16.5" x14ac:dyDescent="0.3"/>
  <cols>
    <col min="1" max="1" width="6.85546875" style="59" bestFit="1" customWidth="1"/>
    <col min="2" max="2" width="11.28515625" style="59" customWidth="1"/>
    <col min="3" max="3" width="10.7109375" style="59" customWidth="1"/>
    <col min="4" max="4" width="10.42578125" style="59" bestFit="1" customWidth="1"/>
    <col min="5" max="5" width="9.85546875" style="59" customWidth="1"/>
    <col min="6" max="6" width="12.5703125" style="59" customWidth="1"/>
    <col min="7" max="16384" width="9.140625" style="59"/>
  </cols>
  <sheetData>
    <row r="1" spans="2:7" x14ac:dyDescent="0.3">
      <c r="B1" s="64" t="s">
        <v>45</v>
      </c>
    </row>
    <row r="3" spans="2:7" x14ac:dyDescent="0.3">
      <c r="B3" s="60"/>
    </row>
    <row r="4" spans="2:7" x14ac:dyDescent="0.3">
      <c r="B4" s="59" t="s">
        <v>46</v>
      </c>
      <c r="C4" s="65">
        <f>'Accounting Statement'!D13</f>
        <v>436785.72</v>
      </c>
      <c r="D4" s="59" t="s">
        <v>47</v>
      </c>
      <c r="E4" s="65">
        <f>'Accounting Statement'!D8</f>
        <v>140026</v>
      </c>
    </row>
    <row r="6" spans="2:7" x14ac:dyDescent="0.3">
      <c r="D6" s="66"/>
    </row>
    <row r="7" spans="2:7" x14ac:dyDescent="0.3">
      <c r="E7" s="67"/>
    </row>
    <row r="8" spans="2:7" x14ac:dyDescent="0.3">
      <c r="E8" s="60" t="s">
        <v>48</v>
      </c>
      <c r="F8" s="60" t="s">
        <v>48</v>
      </c>
      <c r="G8" s="60" t="s">
        <v>48</v>
      </c>
    </row>
    <row r="9" spans="2:7" x14ac:dyDescent="0.3">
      <c r="B9" s="60" t="s">
        <v>49</v>
      </c>
    </row>
    <row r="10" spans="2:7" x14ac:dyDescent="0.3">
      <c r="B10" s="59" t="s">
        <v>75</v>
      </c>
      <c r="C10" s="61"/>
      <c r="E10" s="61">
        <v>13920</v>
      </c>
    </row>
    <row r="11" spans="2:7" x14ac:dyDescent="0.3">
      <c r="B11" s="59" t="s">
        <v>76</v>
      </c>
      <c r="C11" s="61"/>
      <c r="E11" s="61">
        <v>10572</v>
      </c>
    </row>
    <row r="12" spans="2:7" x14ac:dyDescent="0.3">
      <c r="B12" s="59" t="s">
        <v>77</v>
      </c>
      <c r="C12" s="61"/>
      <c r="E12" s="61">
        <v>8993</v>
      </c>
    </row>
    <row r="13" spans="2:7" x14ac:dyDescent="0.3">
      <c r="B13" s="59" t="s">
        <v>78</v>
      </c>
      <c r="C13" s="61"/>
      <c r="E13" s="61">
        <v>15774</v>
      </c>
    </row>
    <row r="14" spans="2:7" x14ac:dyDescent="0.3">
      <c r="B14" s="59" t="s">
        <v>79</v>
      </c>
      <c r="C14" s="61"/>
      <c r="E14" s="61">
        <v>5398</v>
      </c>
    </row>
    <row r="15" spans="2:7" x14ac:dyDescent="0.3">
      <c r="B15" s="59" t="s">
        <v>80</v>
      </c>
      <c r="C15" s="61"/>
      <c r="E15" s="61">
        <v>32452</v>
      </c>
    </row>
    <row r="16" spans="2:7" x14ac:dyDescent="0.3">
      <c r="B16" s="59" t="s">
        <v>81</v>
      </c>
      <c r="C16" s="61"/>
      <c r="E16" s="61">
        <v>10390</v>
      </c>
    </row>
    <row r="17" spans="2:7" x14ac:dyDescent="0.3">
      <c r="B17" s="59" t="s">
        <v>82</v>
      </c>
      <c r="C17" s="61"/>
      <c r="E17" s="61">
        <v>8245</v>
      </c>
    </row>
    <row r="18" spans="2:7" x14ac:dyDescent="0.3">
      <c r="B18" s="59" t="s">
        <v>83</v>
      </c>
      <c r="C18" s="61"/>
      <c r="E18" s="61">
        <v>5350</v>
      </c>
    </row>
    <row r="19" spans="2:7" x14ac:dyDescent="0.3">
      <c r="B19" s="59" t="s">
        <v>84</v>
      </c>
      <c r="C19" s="61"/>
      <c r="E19" s="61">
        <v>73550</v>
      </c>
    </row>
    <row r="20" spans="2:7" x14ac:dyDescent="0.3">
      <c r="B20" s="59" t="s">
        <v>85</v>
      </c>
      <c r="C20" s="61"/>
      <c r="E20" s="61">
        <v>80418</v>
      </c>
    </row>
    <row r="21" spans="2:7" x14ac:dyDescent="0.3">
      <c r="B21" s="59" t="s">
        <v>86</v>
      </c>
      <c r="C21" s="61"/>
      <c r="E21" s="61">
        <v>11500</v>
      </c>
    </row>
    <row r="22" spans="2:7" x14ac:dyDescent="0.3">
      <c r="B22" s="59" t="s">
        <v>87</v>
      </c>
      <c r="C22" s="61"/>
      <c r="E22" s="61">
        <v>13895</v>
      </c>
    </row>
    <row r="23" spans="2:7" x14ac:dyDescent="0.3">
      <c r="B23" s="59" t="s">
        <v>88</v>
      </c>
      <c r="C23" s="61"/>
      <c r="E23" s="61">
        <v>21757</v>
      </c>
    </row>
    <row r="24" spans="2:7" x14ac:dyDescent="0.3">
      <c r="F24" s="62">
        <f>SUM(E10:E23)</f>
        <v>312214</v>
      </c>
    </row>
    <row r="26" spans="2:7" x14ac:dyDescent="0.3">
      <c r="B26" s="60" t="s">
        <v>50</v>
      </c>
      <c r="E26" s="61">
        <v>124571</v>
      </c>
    </row>
    <row r="27" spans="2:7" x14ac:dyDescent="0.3">
      <c r="F27" s="62">
        <f>E26</f>
        <v>124571</v>
      </c>
    </row>
    <row r="28" spans="2:7" ht="17.25" thickBot="1" x14ac:dyDescent="0.35">
      <c r="B28" s="60" t="s">
        <v>51</v>
      </c>
      <c r="G28" s="63">
        <f>F24+F27</f>
        <v>436785</v>
      </c>
    </row>
    <row r="29" spans="2:7" ht="17.25" thickTop="1" x14ac:dyDescent="0.3"/>
  </sheetData>
  <pageMargins left="0.7" right="0.7" top="0.75" bottom="0.75" header="0.3" footer="0.3"/>
  <pageSetup paperSize="9" orientation="portrait" r:id="rId1"/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221A-D155-4F57-8165-8FD93BE21DA1}">
  <sheetPr>
    <pageSetUpPr fitToPage="1"/>
  </sheetPr>
  <dimension ref="A1:L40"/>
  <sheetViews>
    <sheetView topLeftCell="A4" workbookViewId="0">
      <selection activeCell="B33" sqref="B33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  <col min="7" max="7" width="22" bestFit="1" customWidth="1"/>
    <col min="8" max="8" width="13.7109375" customWidth="1"/>
  </cols>
  <sheetData>
    <row r="1" spans="1:8" x14ac:dyDescent="0.25">
      <c r="B1" s="15" t="s">
        <v>12</v>
      </c>
    </row>
    <row r="3" spans="1:8" x14ac:dyDescent="0.25">
      <c r="B3" s="8"/>
    </row>
    <row r="4" spans="1:8" x14ac:dyDescent="0.25">
      <c r="B4" t="s">
        <v>2</v>
      </c>
      <c r="C4" s="36">
        <f>'Accounting Statement'!C16</f>
        <v>336218</v>
      </c>
      <c r="D4" t="s">
        <v>54</v>
      </c>
      <c r="E4" s="36">
        <f>'Accounting Statement'!D16</f>
        <v>370336</v>
      </c>
    </row>
    <row r="6" spans="1:8" x14ac:dyDescent="0.25">
      <c r="D6" t="s">
        <v>5</v>
      </c>
      <c r="E6" s="1">
        <f>E4-C4</f>
        <v>34118</v>
      </c>
    </row>
    <row r="7" spans="1:8" x14ac:dyDescent="0.25">
      <c r="D7" t="s">
        <v>39</v>
      </c>
      <c r="E7" s="6">
        <f>IF(AND(C4=0,E4=0),0,IF(C4=0,1,IF(E4=0,-1,(E4-C4)/C4)))</f>
        <v>0.10147582818290514</v>
      </c>
      <c r="F7" t="str">
        <f>IF(E7&lt;-0.15,"yes explain",IF(E7&gt;0.15,"Yes explain","No explanation required - unless there is a capital payment or receipt in excess of 15% of fixed assets"))</f>
        <v>No explanation required - unless there is a capital payment or receipt in excess of 15% of fixed assets</v>
      </c>
    </row>
    <row r="9" spans="1:8" x14ac:dyDescent="0.25">
      <c r="B9" s="8" t="s">
        <v>7</v>
      </c>
    </row>
    <row r="10" spans="1:8" ht="15.75" x14ac:dyDescent="0.3">
      <c r="B10" s="19" t="s">
        <v>13</v>
      </c>
    </row>
    <row r="11" spans="1:8" ht="15.75" x14ac:dyDescent="0.3">
      <c r="B11" s="18" t="s">
        <v>58</v>
      </c>
    </row>
    <row r="12" spans="1:8" s="3" customFormat="1" ht="26.25" customHeight="1" x14ac:dyDescent="0.25">
      <c r="B12" s="4" t="s">
        <v>4</v>
      </c>
      <c r="C12" s="4" t="s">
        <v>55</v>
      </c>
      <c r="D12" s="5" t="s">
        <v>5</v>
      </c>
      <c r="E12" s="82" t="s">
        <v>1</v>
      </c>
      <c r="F12" s="83"/>
      <c r="G12" s="72" t="s">
        <v>62</v>
      </c>
      <c r="H12" s="73" t="s">
        <v>63</v>
      </c>
    </row>
    <row r="13" spans="1:8" s="17" customFormat="1" x14ac:dyDescent="0.25">
      <c r="A13" s="16"/>
      <c r="B13" s="13"/>
      <c r="C13" s="13"/>
      <c r="D13" s="13">
        <f>C13-B13</f>
        <v>0</v>
      </c>
      <c r="E13" s="85"/>
      <c r="F13" s="86"/>
      <c r="G13" s="16"/>
    </row>
    <row r="14" spans="1:8" s="11" customFormat="1" x14ac:dyDescent="0.25">
      <c r="B14" s="12"/>
      <c r="C14" s="12"/>
      <c r="D14" s="13">
        <f t="shared" ref="D14:D27" si="0">C14-B14</f>
        <v>0</v>
      </c>
      <c r="E14" s="80"/>
      <c r="F14" s="81"/>
    </row>
    <row r="15" spans="1:8" s="11" customFormat="1" x14ac:dyDescent="0.25">
      <c r="B15" s="12"/>
      <c r="C15" s="12"/>
      <c r="D15" s="13">
        <f t="shared" si="0"/>
        <v>0</v>
      </c>
      <c r="E15" s="80"/>
      <c r="F15" s="81"/>
    </row>
    <row r="16" spans="1:8" s="11" customFormat="1" x14ac:dyDescent="0.25">
      <c r="B16" s="12"/>
      <c r="C16" s="12"/>
      <c r="D16" s="13">
        <f t="shared" si="0"/>
        <v>0</v>
      </c>
      <c r="E16" s="80"/>
      <c r="F16" s="81"/>
    </row>
    <row r="17" spans="1:12" s="11" customFormat="1" x14ac:dyDescent="0.25">
      <c r="B17" s="12"/>
      <c r="C17" s="12"/>
      <c r="D17" s="13">
        <f t="shared" si="0"/>
        <v>0</v>
      </c>
      <c r="E17" s="80"/>
      <c r="F17" s="81"/>
    </row>
    <row r="18" spans="1:12" s="11" customFormat="1" x14ac:dyDescent="0.25">
      <c r="B18" s="12"/>
      <c r="C18" s="12"/>
      <c r="D18" s="13">
        <f t="shared" si="0"/>
        <v>0</v>
      </c>
      <c r="E18" s="80"/>
      <c r="F18" s="81"/>
      <c r="L18" s="20"/>
    </row>
    <row r="19" spans="1:12" s="11" customFormat="1" x14ac:dyDescent="0.25">
      <c r="B19" s="12"/>
      <c r="C19" s="12"/>
      <c r="D19" s="13">
        <f t="shared" si="0"/>
        <v>0</v>
      </c>
      <c r="E19" s="80"/>
      <c r="F19" s="81"/>
    </row>
    <row r="20" spans="1:12" s="11" customFormat="1" x14ac:dyDescent="0.25">
      <c r="B20" s="12"/>
      <c r="C20" s="12"/>
      <c r="D20" s="13">
        <f t="shared" si="0"/>
        <v>0</v>
      </c>
      <c r="E20" s="80"/>
      <c r="F20" s="81"/>
    </row>
    <row r="21" spans="1:12" s="11" customFormat="1" x14ac:dyDescent="0.25">
      <c r="B21" s="12"/>
      <c r="C21" s="12"/>
      <c r="D21" s="13">
        <f t="shared" si="0"/>
        <v>0</v>
      </c>
      <c r="E21" s="80"/>
      <c r="F21" s="81"/>
    </row>
    <row r="22" spans="1:12" s="11" customFormat="1" x14ac:dyDescent="0.25">
      <c r="B22" s="12"/>
      <c r="C22" s="12"/>
      <c r="D22" s="13">
        <f t="shared" si="0"/>
        <v>0</v>
      </c>
      <c r="E22" s="80"/>
      <c r="F22" s="81"/>
    </row>
    <row r="23" spans="1:12" s="11" customFormat="1" x14ac:dyDescent="0.25">
      <c r="B23" s="12"/>
      <c r="C23" s="12"/>
      <c r="D23" s="13">
        <f t="shared" si="0"/>
        <v>0</v>
      </c>
      <c r="E23" s="80"/>
      <c r="F23" s="81"/>
    </row>
    <row r="24" spans="1:12" s="11" customFormat="1" x14ac:dyDescent="0.25">
      <c r="B24" s="12"/>
      <c r="C24" s="12"/>
      <c r="D24" s="13">
        <f t="shared" si="0"/>
        <v>0</v>
      </c>
      <c r="E24" s="80"/>
      <c r="F24" s="81"/>
    </row>
    <row r="25" spans="1:12" s="11" customFormat="1" x14ac:dyDescent="0.25">
      <c r="B25" s="12"/>
      <c r="C25" s="12"/>
      <c r="D25" s="13">
        <f t="shared" si="0"/>
        <v>0</v>
      </c>
      <c r="E25" s="80"/>
      <c r="F25" s="81"/>
    </row>
    <row r="26" spans="1:12" s="11" customFormat="1" x14ac:dyDescent="0.25">
      <c r="B26" s="12"/>
      <c r="C26" s="12"/>
      <c r="D26" s="13">
        <f t="shared" si="0"/>
        <v>0</v>
      </c>
      <c r="E26" s="80"/>
      <c r="F26" s="81"/>
    </row>
    <row r="27" spans="1:12" s="11" customFormat="1" x14ac:dyDescent="0.25">
      <c r="B27" s="12"/>
      <c r="C27" s="12"/>
      <c r="D27" s="13">
        <f t="shared" si="0"/>
        <v>0</v>
      </c>
      <c r="E27" s="80"/>
      <c r="F27" s="81"/>
    </row>
    <row r="28" spans="1:12" x14ac:dyDescent="0.25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84"/>
      <c r="F28" s="81"/>
      <c r="G28" s="7"/>
    </row>
    <row r="29" spans="1:12" x14ac:dyDescent="0.25">
      <c r="H29" s="2"/>
    </row>
    <row r="30" spans="1:12" x14ac:dyDescent="0.25">
      <c r="A30" s="14" t="s">
        <v>6</v>
      </c>
      <c r="F30" s="7"/>
    </row>
    <row r="32" spans="1:12" ht="15.75" x14ac:dyDescent="0.3">
      <c r="B32" s="18" t="s">
        <v>59</v>
      </c>
    </row>
    <row r="33" spans="1:8" x14ac:dyDescent="0.25">
      <c r="B33" t="s">
        <v>64</v>
      </c>
    </row>
    <row r="34" spans="1:8" x14ac:dyDescent="0.25">
      <c r="B34" t="s">
        <v>2</v>
      </c>
      <c r="C34" s="36">
        <f>'Accounting Statement'!C45</f>
        <v>0</v>
      </c>
      <c r="D34" t="s">
        <v>54</v>
      </c>
      <c r="E34" s="36">
        <f>'Accounting Statement'!D45</f>
        <v>0</v>
      </c>
    </row>
    <row r="36" spans="1:8" ht="30" x14ac:dyDescent="0.25">
      <c r="A36" s="3"/>
      <c r="B36" s="4" t="s">
        <v>4</v>
      </c>
      <c r="C36" s="4" t="s">
        <v>55</v>
      </c>
      <c r="D36" s="5" t="s">
        <v>5</v>
      </c>
      <c r="E36" s="82" t="s">
        <v>1</v>
      </c>
      <c r="F36" s="83"/>
      <c r="G36" s="72" t="s">
        <v>62</v>
      </c>
      <c r="H36" s="73" t="s">
        <v>63</v>
      </c>
    </row>
    <row r="37" spans="1:8" x14ac:dyDescent="0.25">
      <c r="A37" s="16"/>
      <c r="B37" s="13"/>
      <c r="C37" s="13"/>
      <c r="D37" s="13">
        <f>C37-B37</f>
        <v>0</v>
      </c>
      <c r="E37" s="85"/>
      <c r="F37" s="86"/>
      <c r="G37" s="16"/>
      <c r="H37" s="17"/>
    </row>
    <row r="38" spans="1:8" x14ac:dyDescent="0.25">
      <c r="A38" s="11"/>
      <c r="B38" s="12"/>
      <c r="C38" s="12"/>
      <c r="D38" s="13">
        <f t="shared" ref="D38:D39" si="1">C38-B38</f>
        <v>0</v>
      </c>
      <c r="E38" s="80"/>
      <c r="F38" s="81"/>
      <c r="G38" s="11"/>
      <c r="H38" s="11"/>
    </row>
    <row r="39" spans="1:8" x14ac:dyDescent="0.25">
      <c r="A39" s="11"/>
      <c r="B39" s="12"/>
      <c r="C39" s="12"/>
      <c r="D39" s="13">
        <f t="shared" si="1"/>
        <v>0</v>
      </c>
      <c r="E39" s="80"/>
      <c r="F39" s="81"/>
      <c r="G39" s="11"/>
      <c r="H39" s="11"/>
    </row>
    <row r="40" spans="1:8" x14ac:dyDescent="0.25">
      <c r="A40" s="9" t="s">
        <v>0</v>
      </c>
      <c r="B40" s="10">
        <f>SUM(B37:B39)</f>
        <v>0</v>
      </c>
      <c r="C40" s="10">
        <f>SUM(C37:C39)</f>
        <v>0</v>
      </c>
      <c r="D40" s="10">
        <f>SUM(D37:D39)</f>
        <v>0</v>
      </c>
      <c r="E40" s="84"/>
      <c r="F40" s="81"/>
      <c r="G40" s="7"/>
    </row>
  </sheetData>
  <mergeCells count="22">
    <mergeCell ref="E40:F40"/>
    <mergeCell ref="E39:F39"/>
    <mergeCell ref="E36:F36"/>
    <mergeCell ref="E37:F37"/>
    <mergeCell ref="E38:F38"/>
    <mergeCell ref="E24:F24"/>
    <mergeCell ref="E25:F25"/>
    <mergeCell ref="E26:F26"/>
    <mergeCell ref="E27:F27"/>
    <mergeCell ref="E28:F28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B083-BAB5-4F60-9BA4-1813101D1082}">
  <sheetPr>
    <pageSetUpPr fitToPage="1"/>
  </sheetPr>
  <dimension ref="A1:H22"/>
  <sheetViews>
    <sheetView topLeftCell="A4" workbookViewId="0">
      <selection activeCell="E16" sqref="E16:F16"/>
    </sheetView>
  </sheetViews>
  <sheetFormatPr defaultRowHeight="15" x14ac:dyDescent="0.25"/>
  <cols>
    <col min="1" max="1" width="6.85546875" bestFit="1" customWidth="1"/>
    <col min="2" max="2" width="11.28515625" customWidth="1"/>
    <col min="3" max="3" width="10.7109375" customWidth="1"/>
    <col min="4" max="4" width="10.42578125" bestFit="1" customWidth="1"/>
    <col min="5" max="5" width="9.85546875" customWidth="1"/>
    <col min="6" max="6" width="70.7109375" bestFit="1" customWidth="1"/>
  </cols>
  <sheetData>
    <row r="1" spans="1:7" x14ac:dyDescent="0.25">
      <c r="B1" s="15" t="s">
        <v>14</v>
      </c>
    </row>
    <row r="3" spans="1:7" x14ac:dyDescent="0.25">
      <c r="B3" s="8"/>
    </row>
    <row r="4" spans="1:7" x14ac:dyDescent="0.25">
      <c r="B4" t="s">
        <v>2</v>
      </c>
      <c r="C4" s="36">
        <f>'Accounting Statement'!C17</f>
        <v>0</v>
      </c>
      <c r="D4" t="s">
        <v>54</v>
      </c>
      <c r="E4" s="36">
        <f>'Accounting Statement'!D17</f>
        <v>0</v>
      </c>
    </row>
    <row r="6" spans="1:7" x14ac:dyDescent="0.25">
      <c r="D6" t="s">
        <v>5</v>
      </c>
      <c r="E6" s="1">
        <f>F4-C4</f>
        <v>0</v>
      </c>
    </row>
    <row r="7" spans="1:7" x14ac:dyDescent="0.25">
      <c r="E7" s="6">
        <f>IF(AND(C4=0,E4=0),0,IF(C4=0,1,IF(E4=0,-1,(E4-C4)/C4)))</f>
        <v>0</v>
      </c>
      <c r="F7" t="str">
        <f>IF(D12&lt;-0.15,"yes explain",IF(D12&gt;0.15,"Yes explain","No explanation required"))</f>
        <v>No explanation required</v>
      </c>
    </row>
    <row r="9" spans="1:7" x14ac:dyDescent="0.25">
      <c r="B9" s="8" t="s">
        <v>7</v>
      </c>
    </row>
    <row r="10" spans="1:7" ht="15.75" x14ac:dyDescent="0.3">
      <c r="B10" s="18" t="s">
        <v>60</v>
      </c>
    </row>
    <row r="11" spans="1:7" s="3" customFormat="1" ht="26.25" x14ac:dyDescent="0.25">
      <c r="B11" s="4" t="s">
        <v>4</v>
      </c>
      <c r="C11" s="4" t="s">
        <v>55</v>
      </c>
      <c r="D11" s="5" t="s">
        <v>5</v>
      </c>
      <c r="E11" s="82" t="s">
        <v>1</v>
      </c>
      <c r="F11" s="83"/>
    </row>
    <row r="12" spans="1:7" s="17" customFormat="1" x14ac:dyDescent="0.25">
      <c r="A12" s="16"/>
      <c r="B12" s="13"/>
      <c r="C12" s="13"/>
      <c r="D12" s="13">
        <f>C12-B12</f>
        <v>0</v>
      </c>
      <c r="E12" s="85"/>
      <c r="F12" s="86"/>
      <c r="G12" s="16"/>
    </row>
    <row r="13" spans="1:7" s="11" customFormat="1" x14ac:dyDescent="0.25">
      <c r="B13" s="12"/>
      <c r="C13" s="12"/>
      <c r="D13" s="13">
        <f t="shared" ref="D13:D18" si="0">C13-B13</f>
        <v>0</v>
      </c>
      <c r="E13" s="80"/>
      <c r="F13" s="81"/>
    </row>
    <row r="14" spans="1:7" s="11" customFormat="1" x14ac:dyDescent="0.25">
      <c r="B14" s="12"/>
      <c r="C14" s="12"/>
      <c r="D14" s="13">
        <f t="shared" si="0"/>
        <v>0</v>
      </c>
      <c r="E14" s="80"/>
      <c r="F14" s="81"/>
    </row>
    <row r="15" spans="1:7" s="11" customFormat="1" x14ac:dyDescent="0.25">
      <c r="B15" s="12"/>
      <c r="C15" s="12"/>
      <c r="D15" s="13">
        <f t="shared" si="0"/>
        <v>0</v>
      </c>
      <c r="E15" s="80"/>
      <c r="F15" s="81"/>
    </row>
    <row r="16" spans="1:7" s="11" customFormat="1" x14ac:dyDescent="0.25">
      <c r="B16" s="12"/>
      <c r="C16" s="12"/>
      <c r="D16" s="13">
        <f t="shared" si="0"/>
        <v>0</v>
      </c>
      <c r="E16" s="80"/>
      <c r="F16" s="81"/>
    </row>
    <row r="17" spans="1:8" s="11" customFormat="1" x14ac:dyDescent="0.25">
      <c r="B17" s="12"/>
      <c r="C17" s="12"/>
      <c r="D17" s="13">
        <f t="shared" si="0"/>
        <v>0</v>
      </c>
      <c r="E17" s="80"/>
      <c r="F17" s="81"/>
    </row>
    <row r="18" spans="1:8" s="11" customFormat="1" x14ac:dyDescent="0.25">
      <c r="B18" s="12"/>
      <c r="C18" s="12"/>
      <c r="D18" s="13">
        <f t="shared" si="0"/>
        <v>0</v>
      </c>
      <c r="E18" s="80"/>
      <c r="F18" s="81"/>
    </row>
    <row r="19" spans="1:8" x14ac:dyDescent="0.25">
      <c r="A19" s="9" t="s">
        <v>0</v>
      </c>
      <c r="B19" s="10">
        <f>SUM(B12:B18)</f>
        <v>0</v>
      </c>
      <c r="C19" s="10">
        <f>SUM(C12:C18)</f>
        <v>0</v>
      </c>
      <c r="D19" s="10">
        <f>SUM(D12:D18)</f>
        <v>0</v>
      </c>
      <c r="E19" s="84"/>
      <c r="F19" s="81"/>
      <c r="G19" s="7"/>
    </row>
    <row r="20" spans="1:8" x14ac:dyDescent="0.25">
      <c r="H20" s="2"/>
    </row>
    <row r="21" spans="1:8" x14ac:dyDescent="0.25">
      <c r="F21" s="7"/>
    </row>
    <row r="22" spans="1:8" x14ac:dyDescent="0.25">
      <c r="A22" s="14" t="s">
        <v>6</v>
      </c>
    </row>
  </sheetData>
  <mergeCells count="9">
    <mergeCell ref="E17:F17"/>
    <mergeCell ref="E18:F18"/>
    <mergeCell ref="E19:F19"/>
    <mergeCell ref="E14:F14"/>
    <mergeCell ref="E11:F11"/>
    <mergeCell ref="E12:F12"/>
    <mergeCell ref="E13:F13"/>
    <mergeCell ref="E15:F15"/>
    <mergeCell ref="E16:F16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14CAC2BA00C146A8ADC568D167BEF6" ma:contentTypeVersion="18" ma:contentTypeDescription="Create a new document." ma:contentTypeScope="" ma:versionID="9a680f993b5ce38091800e37b2f8abac">
  <xsd:schema xmlns:xsd="http://www.w3.org/2001/XMLSchema" xmlns:xs="http://www.w3.org/2001/XMLSchema" xmlns:p="http://schemas.microsoft.com/office/2006/metadata/properties" xmlns:ns2="782ef506-88f6-4de6-8d52-9b7190f82b71" xmlns:ns3="3def1f32-766a-4977-8327-d6ad4478cffe" targetNamespace="http://schemas.microsoft.com/office/2006/metadata/properties" ma:root="true" ma:fieldsID="92e123d15933fbe0014f4da586bbd755" ns2:_="" ns3:_="">
    <xsd:import namespace="782ef506-88f6-4de6-8d52-9b7190f82b71"/>
    <xsd:import namespace="3def1f32-766a-4977-8327-d6ad4478cf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2ef506-88f6-4de6-8d52-9b7190f82b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aa4be75-25a3-4867-8a5f-bd9db3f42b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f1f32-766a-4977-8327-d6ad4478cff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f7ac77e-5094-4f3e-8b04-264b4f225179}" ma:internalName="TaxCatchAll" ma:showField="CatchAllData" ma:web="3def1f32-766a-4977-8327-d6ad4478cf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TemplafyFormConfiguration><![CDATA[{"formFields":[],"formDataEntries":[]}]]></TemplafyFormConfiguration>
</file>

<file path=customXml/item3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2ef506-88f6-4de6-8d52-9b7190f82b71">
      <Terms xmlns="http://schemas.microsoft.com/office/infopath/2007/PartnerControls"/>
    </lcf76f155ced4ddcb4097134ff3c332f>
    <TaxCatchAll xmlns="3def1f32-766a-4977-8327-d6ad4478cffe" xsi:nil="true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4B7C20-2ADF-4377-BCF8-B130F5F989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2ef506-88f6-4de6-8d52-9b7190f82b71"/>
    <ds:schemaRef ds:uri="3def1f32-766a-4977-8327-d6ad4478cf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0E185F-155A-4A0D-81DB-4F839B431F71}">
  <ds:schemaRefs/>
</ds:datastoreItem>
</file>

<file path=customXml/itemProps3.xml><?xml version="1.0" encoding="utf-8"?>
<ds:datastoreItem xmlns:ds="http://schemas.openxmlformats.org/officeDocument/2006/customXml" ds:itemID="{3F1AD0D3-C2B2-41A7-8D84-5B653192951F}">
  <ds:schemaRefs/>
</ds:datastoreItem>
</file>

<file path=customXml/itemProps4.xml><?xml version="1.0" encoding="utf-8"?>
<ds:datastoreItem xmlns:ds="http://schemas.openxmlformats.org/officeDocument/2006/customXml" ds:itemID="{6A047841-B806-4167-B4BE-07888BA261E4}">
  <ds:schemaRefs>
    <ds:schemaRef ds:uri="http://schemas.microsoft.com/office/2006/metadata/properties"/>
    <ds:schemaRef ds:uri="http://schemas.microsoft.com/office/infopath/2007/PartnerControls"/>
    <ds:schemaRef ds:uri="782ef506-88f6-4de6-8d52-9b7190f82b71"/>
    <ds:schemaRef ds:uri="3def1f32-766a-4977-8327-d6ad4478cffe"/>
  </ds:schemaRefs>
</ds:datastoreItem>
</file>

<file path=customXml/itemProps5.xml><?xml version="1.0" encoding="utf-8"?>
<ds:datastoreItem xmlns:ds="http://schemas.openxmlformats.org/officeDocument/2006/customXml" ds:itemID="{95719040-BBA0-4B7E-A790-C8FBD3DA7A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Accounting Statement</vt:lpstr>
      <vt:lpstr>Box 2 Precept</vt:lpstr>
      <vt:lpstr>Box 3 Receipts</vt:lpstr>
      <vt:lpstr>Box 4 Staff costs</vt:lpstr>
      <vt:lpstr>Box 5 Loan repayments</vt:lpstr>
      <vt:lpstr>Box 6 Payments</vt:lpstr>
      <vt:lpstr>Reserves</vt:lpstr>
      <vt:lpstr>Box 9 Fixed assets</vt:lpstr>
      <vt:lpstr>Box 10 Borrowings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Paterson</dc:creator>
  <cp:lastModifiedBy>Parish Clerk</cp:lastModifiedBy>
  <cp:lastPrinted>2024-04-24T10:53:48Z</cp:lastPrinted>
  <dcterms:created xsi:type="dcterms:W3CDTF">2023-03-10T09:35:56Z</dcterms:created>
  <dcterms:modified xsi:type="dcterms:W3CDTF">2024-06-06T09:37:49Z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bdouk</vt:lpwstr>
  </property>
  <property fmtid="{D5CDD505-2E9C-101B-9397-08002B2CF9AE}" pid="3" name="TemplafyTemplateId">
    <vt:lpwstr>638049558570502417</vt:lpwstr>
  </property>
  <property fmtid="{D5CDD505-2E9C-101B-9397-08002B2CF9AE}" pid="4" name="TemplafyUserProfileId">
    <vt:lpwstr>637877655583934326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  <property fmtid="{D5CDD505-2E9C-101B-9397-08002B2CF9AE}" pid="7" name="ContentTypeId">
    <vt:lpwstr>0x0101007314CAC2BA00C146A8ADC568D167BEF6</vt:lpwstr>
  </property>
  <property fmtid="{D5CDD505-2E9C-101B-9397-08002B2CF9AE}" pid="8" name="MediaServiceImageTags">
    <vt:lpwstr/>
  </property>
</Properties>
</file>